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735"/>
  </bookViews>
  <sheets>
    <sheet name="Servente" sheetId="4" r:id="rId1"/>
  </sheets>
  <calcPr calcId="144525"/>
</workbook>
</file>

<file path=xl/sharedStrings.xml><?xml version="1.0" encoding="utf-8"?>
<sst xmlns="http://schemas.openxmlformats.org/spreadsheetml/2006/main" count="205" uniqueCount="136">
  <si>
    <t>PLANILHA DE CUSTOS</t>
  </si>
  <si>
    <t xml:space="preserve">Tipo de serviço </t>
  </si>
  <si>
    <t xml:space="preserve">Servente </t>
  </si>
  <si>
    <t>MÓDULO 1 - COMPOSIÇÃO DA REMUNERAÇÃO</t>
  </si>
  <si>
    <t>COMPOSIÇÃO DA REMUNERAÇÃO</t>
  </si>
  <si>
    <t>%</t>
  </si>
  <si>
    <t>VALOR (R$)</t>
  </si>
  <si>
    <t>A</t>
  </si>
  <si>
    <t>Salário Base</t>
  </si>
  <si>
    <t>B</t>
  </si>
  <si>
    <t>Adicional de periculosidade</t>
  </si>
  <si>
    <t>C</t>
  </si>
  <si>
    <t>Adicional Insalubridade</t>
  </si>
  <si>
    <t>D</t>
  </si>
  <si>
    <t>Adicional Noturno</t>
  </si>
  <si>
    <t>E</t>
  </si>
  <si>
    <t>Adicional de Hora Noturna Reduzida</t>
  </si>
  <si>
    <t>F</t>
  </si>
  <si>
    <t>Adicional de Risco CCT SIEMACO 2022 CL11ª</t>
  </si>
  <si>
    <t>TOTAL DO MÓDULO 1</t>
  </si>
  <si>
    <t>MÓDULO 2 – ENCARGOS E BENEFÍCIOS ANUAIS, MENSAIS E DIÁRIOS</t>
  </si>
  <si>
    <t>Submódulo 2.1 - 13º Salário e Adicional de Férias</t>
  </si>
  <si>
    <t xml:space="preserve">13º salário </t>
  </si>
  <si>
    <t>Adicional de Férias de 1/3</t>
  </si>
  <si>
    <t/>
  </si>
  <si>
    <t>Submódulo 2.2 - GPS, FGTS e Outras Contribuições</t>
  </si>
  <si>
    <t>Contribuição previdenciária</t>
  </si>
  <si>
    <t xml:space="preserve">Salário Educação </t>
  </si>
  <si>
    <t>SAT (Seguro Acidente de Trabalho)</t>
  </si>
  <si>
    <t>CNAE</t>
  </si>
  <si>
    <t>inserir</t>
  </si>
  <si>
    <t>Alíquota do CNAE</t>
  </si>
  <si>
    <t>FAP</t>
  </si>
  <si>
    <t>SESC ou SESI</t>
  </si>
  <si>
    <t xml:space="preserve">SENAI - SENAC </t>
  </si>
  <si>
    <t xml:space="preserve">SEBRAE </t>
  </si>
  <si>
    <t>G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</si>
  <si>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</si>
  <si>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</si>
  <si>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</si>
  <si>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</si>
  <si>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</si>
  <si>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 xml:space="preserve">Vale-Transporte </t>
  </si>
  <si>
    <t>Dias</t>
  </si>
  <si>
    <t>Quantidade por dia</t>
  </si>
  <si>
    <t>Custo unitário</t>
  </si>
  <si>
    <t>-</t>
  </si>
  <si>
    <t>Auxílio-Refeição/Alimentação - CCT SIEMACO 2022 CL13ª</t>
  </si>
  <si>
    <t>Valor mensal</t>
  </si>
  <si>
    <t>% de desconto</t>
  </si>
  <si>
    <t>Assistência Médica - CCT SIEMACO 2022 CL15ª</t>
  </si>
  <si>
    <t>Benefício Social Familiar - CCT SIEMACO 2022 CL16ª</t>
  </si>
  <si>
    <t>Fundo de Formação Profissional - CCT SIEMACO 2022 CL22ª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</si>
  <si>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</si>
  <si>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</si>
  <si>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</si>
  <si>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</si>
  <si>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</si>
  <si>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</si>
  <si>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</si>
  <si>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</si>
  <si>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</si>
  <si>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</si>
  <si>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</si>
  <si>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</si>
  <si>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</si>
  <si>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</si>
  <si>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Aviso Prévio Trabalhado</t>
  </si>
  <si>
    <t>Incidência dos encargos do submódulo 2.2 sobre Aviso Prévio Trabalhado</t>
  </si>
  <si>
    <t>Multa do FGTS sobre a demissão sem justa causa</t>
  </si>
  <si>
    <t>5 meses multiplicado por 8% ao mês</t>
  </si>
  <si>
    <t>Total relativo a 1 uma rescisão</t>
  </si>
  <si>
    <t>TOTAL DO MÓDULO 3 (média mensal relativa a 6 meses de contrato)</t>
  </si>
  <si>
    <t>MÓDULO 4 – CUSTO DE REPOSIÇÃO DO PROFISSIONAL AUSENTE</t>
  </si>
  <si>
    <t>Submódulo 4.1 - Cobertura de Férias e Ausências Legais</t>
  </si>
  <si>
    <t>Provisão para reposição do posto durante as férias do titular (não será pago este item, uma vez que o contrato é inferior a 12 (doze) meses)</t>
  </si>
  <si>
    <t>Custo diário de reposição de profissional ausente por ausências legais, licença paternidade, acidente de trabalho, licença maternidade, etc.</t>
  </si>
  <si>
    <t>Valor mensal considerado (módulo 1 + módulo2)</t>
  </si>
  <si>
    <t>Custo diário (referente a 22 dias úteis)</t>
  </si>
  <si>
    <t>Dias estimados de reposição</t>
  </si>
  <si>
    <t>Custo total referente a 30 dias</t>
  </si>
  <si>
    <t>Meses ref.</t>
  </si>
  <si>
    <t>Custo médio  mensal</t>
  </si>
  <si>
    <t>TOTAL DO MÓDULO 4</t>
  </si>
  <si>
    <t>MÓDULO 5 – INSUMOS DIVERSOS</t>
  </si>
  <si>
    <t>INSUMOS DIVERSOS</t>
  </si>
  <si>
    <t>Total uniformes e EPIs</t>
  </si>
  <si>
    <t>Calça comprida com elástico total, em tecido 67% poliester e 33% algodão.</t>
  </si>
  <si>
    <t>Quantidade para 6 meses</t>
  </si>
  <si>
    <t>Valor unitário</t>
  </si>
  <si>
    <t>Camiseta malha fria, manga curta com punho, tecido 67% poliester e 33% algodão.</t>
  </si>
  <si>
    <t>Moletom em tecido flanelado, manga longa, 50% poliester e 50% algodão.</t>
  </si>
  <si>
    <t>Par de meias, cano alto.</t>
  </si>
  <si>
    <t>Sapato de segurança cano baixo, de borracha/EVA.</t>
  </si>
  <si>
    <t>Par de luvas de latex resistente.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</si>
  <si>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</si>
  <si>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</si>
  <si>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</si>
  <si>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</si>
  <si>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</si>
  <si>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</si>
  <si>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</si>
  <si>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</si>
  <si>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</si>
  <si>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</si>
  <si>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</si>
  <si>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 de acordo à sede da Contratada</t>
  </si>
  <si>
    <t>TOTAL DO MÓDULO 6</t>
  </si>
  <si>
    <t>QUADRO RESUMO DO CUSTO POR EMPREGADO</t>
  </si>
  <si>
    <t>Mão-de-Obra vinculada à execução contratual (valor por empregado)</t>
  </si>
  <si>
    <t>Subtotal (A + B + C + D + E)</t>
  </si>
  <si>
    <t>PREÇO TOTAL ESTIMADO POR EMPREGADO</t>
  </si>
  <si>
    <t>TOTAL ESTIMADO PARA 5 MESES</t>
  </si>
  <si>
    <t>Quadro Resumo - VALOR MENSAL DOS SERVIÇOS</t>
  </si>
  <si>
    <t>Tipo de Serviço (A)</t>
  </si>
  <si>
    <t>Valor Por Empregado(B)</t>
  </si>
  <si>
    <t>Qde de Empregados por posto ( C )</t>
  </si>
  <si>
    <t>Valor Proposto por Posto (D) = (B x C)</t>
  </si>
  <si>
    <t>Qde Postos (E)</t>
  </si>
  <si>
    <t>Serviço 1 (indicar)</t>
  </si>
  <si>
    <t>R$</t>
  </si>
  <si>
    <t>Serviço 2 (indicar)</t>
  </si>
  <si>
    <t>Serviço 3 (indicar)</t>
  </si>
  <si>
    <t>Serviço ... (indicar)</t>
  </si>
  <si>
    <t>VALOR MENSAL DOS SERVIÇOS (I + II + III + ...)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</si>
  <si>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</si>
  <si>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</si>
  <si>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</si>
  <si>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</si>
  <si>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</si>
  <si>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</si>
  <si>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</si>
  <si>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TOTAL</t>
  </si>
  <si>
    <t>Nota(1):</t>
  </si>
  <si>
    <t>Informar o valor da unidade de medida por tipo de serviço.</t>
  </si>
  <si>
    <t>FATOR K</t>
  </si>
</sst>
</file>

<file path=xl/styles.xml><?xml version="1.0" encoding="utf-8"?>
<styleSheet xmlns="http://schemas.openxmlformats.org/spreadsheetml/2006/main">
  <numFmts count="7">
    <numFmt numFmtId="176" formatCode="_-&quot;R$&quot;\ * #,##0_-;\-&quot;R$&quot;\ * #,##0_-;_-&quot;R$&quot;\ * &quot;-&quot;_-;_-@_-"/>
    <numFmt numFmtId="177" formatCode="_-* #,##0_-;\-* #,##0_-;_-* &quot;-&quot;_-;_-@_-"/>
    <numFmt numFmtId="178" formatCode="_-* #,##0.00_-;\-* #,##0.00_-;_-* &quot;-&quot;??_-;_-@_-"/>
    <numFmt numFmtId="179" formatCode="_-&quot;R$&quot;* #,##0.00_-;\-&quot;R$&quot;* #,##0.00_-;_-&quot;R$&quot;* &quot;-&quot;??_-;_-@_-"/>
    <numFmt numFmtId="180" formatCode="_(&quot;R$ &quot;* #,##0.00_);_(&quot;R$ &quot;* \(#,##0.00\);_(&quot;R$ &quot;* &quot;-&quot;??_);_(@_)"/>
    <numFmt numFmtId="181" formatCode="_-&quot;R$&quot;\ * #,##0.00_-;\-&quot;R$&quot;\ * #,##0.00_-;_-&quot;R$&quot;\ * &quot;-&quot;??_-;_-@_-"/>
    <numFmt numFmtId="182" formatCode="0.0%"/>
  </numFmts>
  <fonts count="26">
    <font>
      <sz val="10"/>
      <name val="Arial"/>
      <charset val="134"/>
    </font>
    <font>
      <sz val="10"/>
      <color theme="1"/>
      <name val="Arial"/>
      <charset val="134"/>
    </font>
    <font>
      <b/>
      <sz val="10"/>
      <color theme="1"/>
      <name val="Arial"/>
      <charset val="134"/>
    </font>
    <font>
      <b/>
      <sz val="14"/>
      <color theme="1"/>
      <name val="Arial"/>
      <charset val="134"/>
    </font>
    <font>
      <b/>
      <sz val="16"/>
      <color theme="1"/>
      <name val="Arial"/>
      <charset val="134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5">
    <xf numFmtId="0" fontId="0" fillId="0" borderId="0"/>
    <xf numFmtId="178" fontId="0" fillId="0" borderId="0" applyFont="0" applyFill="0" applyBorder="0" applyAlignment="0" applyProtection="0"/>
    <xf numFmtId="177" fontId="7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9" fontId="0" fillId="0" borderId="0" applyFill="0" applyBorder="0" applyAlignment="0" applyProtection="0"/>
    <xf numFmtId="0" fontId="12" fillId="0" borderId="45" applyNumberFormat="0" applyFill="0" applyAlignment="0" applyProtection="0">
      <alignment vertical="center"/>
    </xf>
    <xf numFmtId="0" fontId="10" fillId="17" borderId="43" applyNumberFormat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180" fontId="0" fillId="0" borderId="0" applyFill="0" applyBorder="0" applyAlignment="0" applyProtection="0"/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15" borderId="42" applyNumberFormat="0" applyFont="0" applyAlignment="0" applyProtection="0">
      <alignment vertical="center"/>
    </xf>
    <xf numFmtId="0" fontId="5" fillId="0" borderId="0"/>
    <xf numFmtId="0" fontId="6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0" fillId="0" borderId="47" applyNumberFormat="0" applyFill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21" fillId="0" borderId="47" applyNumberFormat="0" applyFill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24" fillId="0" borderId="49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19" borderId="44" applyNumberFormat="0" applyAlignment="0" applyProtection="0">
      <alignment vertical="center"/>
    </xf>
    <xf numFmtId="0" fontId="18" fillId="27" borderId="46" applyNumberFormat="0" applyAlignment="0" applyProtection="0">
      <alignment vertical="center"/>
    </xf>
    <xf numFmtId="0" fontId="25" fillId="27" borderId="44" applyNumberFormat="0" applyAlignment="0" applyProtection="0">
      <alignment vertical="center"/>
    </xf>
    <xf numFmtId="0" fontId="23" fillId="0" borderId="48" applyNumberFormat="0" applyFill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181" fontId="5" fillId="0" borderId="0" applyFont="0" applyFill="0" applyBorder="0" applyAlignment="0" applyProtection="0"/>
    <xf numFmtId="0" fontId="6" fillId="3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179" fontId="5" fillId="0" borderId="0" applyFont="0" applyFill="0" applyBorder="0" applyAlignment="0" applyProtection="0"/>
    <xf numFmtId="0" fontId="6" fillId="3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0" borderId="0"/>
    <xf numFmtId="0" fontId="5" fillId="0" borderId="0"/>
    <xf numFmtId="178" fontId="5" fillId="0" borderId="0" applyFont="0" applyFill="0" applyBorder="0" applyAlignment="0" applyProtection="0"/>
  </cellStyleXfs>
  <cellXfs count="17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1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7" borderId="1" xfId="0" applyFont="1" applyFill="1" applyBorder="1" applyAlignment="1"/>
    <xf numFmtId="0" fontId="1" fillId="0" borderId="1" xfId="0" applyFont="1" applyBorder="1" applyAlignment="1"/>
    <xf numFmtId="9" fontId="1" fillId="7" borderId="1" xfId="0" applyNumberFormat="1" applyFont="1" applyFill="1" applyBorder="1" applyAlignment="1"/>
    <xf numFmtId="0" fontId="1" fillId="0" borderId="7" xfId="0" applyFont="1" applyBorder="1" applyAlignment="1">
      <alignment horizontal="left"/>
    </xf>
    <xf numFmtId="0" fontId="2" fillId="6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/>
    <xf numFmtId="9" fontId="1" fillId="7" borderId="2" xfId="0" applyNumberFormat="1" applyFont="1" applyFill="1" applyBorder="1" applyAlignment="1">
      <alignment horizontal="right"/>
    </xf>
    <xf numFmtId="0" fontId="1" fillId="7" borderId="3" xfId="0" applyFont="1" applyFill="1" applyBorder="1" applyAlignment="1">
      <alignment horizontal="righ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/>
    <xf numFmtId="0" fontId="2" fillId="8" borderId="1" xfId="0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right"/>
    </xf>
    <xf numFmtId="9" fontId="1" fillId="0" borderId="1" xfId="0" applyNumberFormat="1" applyFont="1" applyFill="1" applyBorder="1" applyAlignment="1"/>
    <xf numFmtId="0" fontId="1" fillId="0" borderId="1" xfId="0" applyFont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0" borderId="1" xfId="0" applyFont="1" applyBorder="1"/>
    <xf numFmtId="2" fontId="1" fillId="7" borderId="1" xfId="0" applyNumberFormat="1" applyFont="1" applyFill="1" applyBorder="1" applyProtection="1">
      <protection locked="0"/>
    </xf>
    <xf numFmtId="10" fontId="1" fillId="7" borderId="1" xfId="4" applyNumberFormat="1" applyFont="1" applyFill="1" applyBorder="1" applyAlignment="1">
      <alignment horizontal="center"/>
    </xf>
    <xf numFmtId="2" fontId="1" fillId="0" borderId="1" xfId="0" applyNumberFormat="1" applyFont="1" applyBorder="1" applyProtection="1">
      <protection locked="0"/>
    </xf>
    <xf numFmtId="10" fontId="1" fillId="0" borderId="1" xfId="4" applyNumberFormat="1" applyFont="1" applyBorder="1" applyAlignment="1">
      <alignment horizontal="center"/>
    </xf>
    <xf numFmtId="10" fontId="1" fillId="0" borderId="1" xfId="4" applyNumberFormat="1" applyFont="1" applyFill="1" applyBorder="1" applyAlignment="1">
      <alignment horizontal="center"/>
    </xf>
    <xf numFmtId="10" fontId="1" fillId="0" borderId="0" xfId="0" applyNumberFormat="1" applyFont="1"/>
    <xf numFmtId="2" fontId="2" fillId="5" borderId="1" xfId="0" applyNumberFormat="1" applyFont="1" applyFill="1" applyBorder="1" applyAlignment="1"/>
    <xf numFmtId="0" fontId="1" fillId="0" borderId="0" xfId="0" applyFont="1" applyBorder="1"/>
    <xf numFmtId="10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/>
    <xf numFmtId="10" fontId="1" fillId="4" borderId="1" xfId="0" applyNumberFormat="1" applyFont="1" applyFill="1" applyBorder="1" applyAlignment="1">
      <alignment horizontal="center"/>
    </xf>
    <xf numFmtId="10" fontId="2" fillId="5" borderId="1" xfId="0" applyNumberFormat="1" applyFont="1" applyFill="1" applyBorder="1" applyAlignment="1">
      <alignment horizontal="center"/>
    </xf>
    <xf numFmtId="2" fontId="2" fillId="5" borderId="1" xfId="0" applyNumberFormat="1" applyFont="1" applyFill="1" applyBorder="1"/>
    <xf numFmtId="0" fontId="1" fillId="0" borderId="0" xfId="0" applyFont="1" applyAlignment="1">
      <alignment horizontal="center"/>
    </xf>
    <xf numFmtId="180" fontId="1" fillId="0" borderId="0" xfId="9" applyFont="1"/>
    <xf numFmtId="2" fontId="1" fillId="7" borderId="1" xfId="0" applyNumberFormat="1" applyFont="1" applyFill="1" applyBorder="1" applyAlignment="1"/>
    <xf numFmtId="10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/>
    <xf numFmtId="0" fontId="2" fillId="6" borderId="2" xfId="0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2" fontId="1" fillId="7" borderId="1" xfId="0" applyNumberFormat="1" applyFont="1" applyFill="1" applyBorder="1" applyAlignment="1">
      <alignment horizontal="right"/>
    </xf>
    <xf numFmtId="2" fontId="1" fillId="0" borderId="1" xfId="0" applyNumberFormat="1" applyFont="1" applyFill="1" applyBorder="1"/>
    <xf numFmtId="2" fontId="2" fillId="0" borderId="1" xfId="0" applyNumberFormat="1" applyFont="1" applyFill="1" applyBorder="1"/>
    <xf numFmtId="0" fontId="2" fillId="0" borderId="3" xfId="0" applyFont="1" applyBorder="1" applyAlignment="1">
      <alignment horizontal="center"/>
    </xf>
    <xf numFmtId="10" fontId="1" fillId="0" borderId="1" xfId="0" applyNumberFormat="1" applyFont="1" applyFill="1" applyBorder="1" applyAlignment="1">
      <alignment horizontal="center"/>
    </xf>
    <xf numFmtId="10" fontId="1" fillId="9" borderId="1" xfId="0" applyNumberFormat="1" applyFont="1" applyFill="1" applyBorder="1" applyAlignment="1">
      <alignment horizontal="center"/>
    </xf>
    <xf numFmtId="2" fontId="1" fillId="0" borderId="0" xfId="0" applyNumberFormat="1" applyFont="1"/>
    <xf numFmtId="2" fontId="1" fillId="0" borderId="1" xfId="0" applyNumberFormat="1" applyFont="1" applyFill="1" applyBorder="1" applyAlignment="1"/>
    <xf numFmtId="0" fontId="1" fillId="0" borderId="1" xfId="0" applyNumberFormat="1" applyFont="1" applyBorder="1" applyAlignment="1">
      <alignment horizontal="center"/>
    </xf>
    <xf numFmtId="2" fontId="1" fillId="0" borderId="0" xfId="0" applyNumberFormat="1" applyFont="1" applyBorder="1"/>
    <xf numFmtId="0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2" fontId="1" fillId="0" borderId="0" xfId="0" applyNumberFormat="1" applyFont="1" applyAlignment="1">
      <alignment vertical="center"/>
    </xf>
    <xf numFmtId="0" fontId="2" fillId="3" borderId="3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2" fontId="1" fillId="7" borderId="2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1" fillId="4" borderId="0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left"/>
    </xf>
    <xf numFmtId="0" fontId="2" fillId="8" borderId="2" xfId="0" applyFont="1" applyFill="1" applyBorder="1" applyAlignment="1">
      <alignment horizontal="center"/>
    </xf>
    <xf numFmtId="0" fontId="2" fillId="8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11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31" xfId="0" applyFont="1" applyBorder="1" applyAlignment="1">
      <alignment horizontal="left"/>
    </xf>
    <xf numFmtId="0" fontId="1" fillId="0" borderId="22" xfId="0" applyFont="1" applyFill="1" applyBorder="1" applyAlignment="1">
      <alignment horizontal="center"/>
    </xf>
    <xf numFmtId="0" fontId="1" fillId="0" borderId="32" xfId="0" applyFont="1" applyBorder="1" applyAlignment="1">
      <alignment horizontal="left"/>
    </xf>
    <xf numFmtId="0" fontId="1" fillId="0" borderId="28" xfId="0" applyFont="1" applyBorder="1" applyAlignment="1">
      <alignment horizontal="left"/>
    </xf>
    <xf numFmtId="0" fontId="1" fillId="0" borderId="1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80" fontId="2" fillId="0" borderId="0" xfId="9" applyFont="1"/>
    <xf numFmtId="178" fontId="1" fillId="0" borderId="0" xfId="0" applyNumberFormat="1" applyFont="1"/>
    <xf numFmtId="2" fontId="1" fillId="7" borderId="3" xfId="0" applyNumberFormat="1" applyFont="1" applyFill="1" applyBorder="1" applyAlignment="1">
      <alignment horizontal="center"/>
    </xf>
    <xf numFmtId="10" fontId="1" fillId="7" borderId="1" xfId="0" applyNumberFormat="1" applyFont="1" applyFill="1" applyBorder="1" applyAlignment="1"/>
    <xf numFmtId="2" fontId="1" fillId="0" borderId="1" xfId="0" applyNumberFormat="1" applyFont="1" applyBorder="1" applyAlignment="1">
      <alignment horizontal="center"/>
    </xf>
    <xf numFmtId="10" fontId="1" fillId="0" borderId="1" xfId="4" applyNumberFormat="1" applyFont="1" applyBorder="1" applyAlignment="1"/>
    <xf numFmtId="182" fontId="1" fillId="0" borderId="1" xfId="4" applyNumberFormat="1" applyFont="1" applyBorder="1" applyAlignment="1"/>
    <xf numFmtId="0" fontId="2" fillId="8" borderId="3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2" fillId="0" borderId="33" xfId="0" applyFont="1" applyBorder="1" applyAlignment="1">
      <alignment horizontal="center" wrapText="1"/>
    </xf>
    <xf numFmtId="0" fontId="2" fillId="0" borderId="33" xfId="0" applyFont="1" applyBorder="1" applyAlignment="1">
      <alignment horizontal="center"/>
    </xf>
    <xf numFmtId="0" fontId="1" fillId="0" borderId="31" xfId="0" applyFont="1" applyBorder="1" applyAlignment="1"/>
    <xf numFmtId="0" fontId="1" fillId="0" borderId="34" xfId="0" applyFont="1" applyBorder="1" applyAlignment="1"/>
    <xf numFmtId="2" fontId="1" fillId="0" borderId="35" xfId="0" applyNumberFormat="1" applyFont="1" applyBorder="1"/>
    <xf numFmtId="0" fontId="1" fillId="0" borderId="36" xfId="0" applyFont="1" applyBorder="1" applyAlignment="1"/>
    <xf numFmtId="2" fontId="1" fillId="0" borderId="21" xfId="0" applyNumberFormat="1" applyFont="1" applyFill="1" applyBorder="1"/>
    <xf numFmtId="0" fontId="2" fillId="0" borderId="4" xfId="0" applyFont="1" applyBorder="1" applyAlignment="1"/>
    <xf numFmtId="0" fontId="2" fillId="0" borderId="36" xfId="0" applyFont="1" applyBorder="1" applyAlignment="1"/>
    <xf numFmtId="0" fontId="1" fillId="0" borderId="28" xfId="0" applyFont="1" applyBorder="1" applyAlignment="1"/>
    <xf numFmtId="0" fontId="1" fillId="0" borderId="37" xfId="0" applyFont="1" applyBorder="1" applyAlignment="1"/>
    <xf numFmtId="2" fontId="1" fillId="0" borderId="25" xfId="0" applyNumberFormat="1" applyFont="1" applyFill="1" applyBorder="1"/>
    <xf numFmtId="0" fontId="2" fillId="0" borderId="38" xfId="0" applyFont="1" applyBorder="1" applyAlignment="1">
      <alignment horizontal="center"/>
    </xf>
    <xf numFmtId="2" fontId="2" fillId="0" borderId="39" xfId="0" applyNumberFormat="1" applyFont="1" applyFill="1" applyBorder="1"/>
    <xf numFmtId="0" fontId="2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1" fillId="0" borderId="40" xfId="0" applyFont="1" applyBorder="1" applyAlignment="1">
      <alignment horizontal="left"/>
    </xf>
    <xf numFmtId="2" fontId="1" fillId="0" borderId="19" xfId="0" applyNumberFormat="1" applyFont="1" applyBorder="1"/>
    <xf numFmtId="2" fontId="1" fillId="0" borderId="23" xfId="0" applyNumberFormat="1" applyFont="1" applyFill="1" applyBorder="1"/>
    <xf numFmtId="0" fontId="1" fillId="0" borderId="41" xfId="0" applyFont="1" applyBorder="1" applyAlignment="1">
      <alignment horizontal="left"/>
    </xf>
    <xf numFmtId="0" fontId="1" fillId="0" borderId="38" xfId="0" applyFont="1" applyBorder="1" applyAlignment="1">
      <alignment horizontal="center"/>
    </xf>
    <xf numFmtId="0" fontId="2" fillId="3" borderId="1" xfId="0" applyFont="1" applyFill="1" applyBorder="1" applyAlignment="1" quotePrefix="1">
      <alignment horizontal="center"/>
    </xf>
  </cellXfs>
  <cellStyles count="55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Normal 2" xfId="14"/>
    <cellStyle name="40% - Ênfase 6" xfId="15" builtinId="51"/>
    <cellStyle name="Texto de Aviso" xfId="16" builtinId="11"/>
    <cellStyle name="Título" xfId="17" builtinId="15"/>
    <cellStyle name="Texto Explicativo" xfId="18" builtinId="53"/>
    <cellStyle name="Ênfase 3" xfId="19" builtinId="37"/>
    <cellStyle name="Título 1" xfId="20" builtinId="16"/>
    <cellStyle name="Ênfase 4" xfId="21" builtinId="41"/>
    <cellStyle name="Título 2" xfId="22" builtinId="17"/>
    <cellStyle name="Ênfase 5" xfId="23" builtinId="45"/>
    <cellStyle name="Título 3" xfId="24" builtinId="18"/>
    <cellStyle name="Ênfase 6" xfId="25" builtinId="49"/>
    <cellStyle name="Título 4" xfId="26" builtinId="19"/>
    <cellStyle name="Entrada" xfId="27" builtinId="20"/>
    <cellStyle name="Saída" xfId="28" builtinId="21"/>
    <cellStyle name="Cálculo" xfId="29" builtinId="22"/>
    <cellStyle name="Total" xfId="30" builtinId="25"/>
    <cellStyle name="40% - Ênfase 1" xfId="31" builtinId="31"/>
    <cellStyle name="Bom" xfId="32" builtinId="26"/>
    <cellStyle name="Ruim" xfId="33" builtinId="27"/>
    <cellStyle name="Neutro" xfId="34" builtinId="28"/>
    <cellStyle name="Moeda 2" xfId="35"/>
    <cellStyle name="20% - Ênfase 5" xfId="36" builtinId="46"/>
    <cellStyle name="Ênfase 1" xfId="37" builtinId="29"/>
    <cellStyle name="20% - Ênfase 1" xfId="38" builtinId="30"/>
    <cellStyle name="60% - Ênfase 1" xfId="39" builtinId="32"/>
    <cellStyle name="Moeda 3" xfId="40"/>
    <cellStyle name="20% - Ênfase 6" xfId="41" builtinId="50"/>
    <cellStyle name="Ênfase 2" xfId="42" builtinId="33"/>
    <cellStyle name="20% - Ênfase 2" xfId="43" builtinId="34"/>
    <cellStyle name="60% - Ênfase 2" xfId="44" builtinId="36"/>
    <cellStyle name="40% - Ênfase 3" xfId="45" builtinId="39"/>
    <cellStyle name="60% - Ênfase 3" xfId="46" builtinId="40"/>
    <cellStyle name="20% - Ênfase 4" xfId="47" builtinId="42"/>
    <cellStyle name="60% - Ênfase 4" xfId="48" builtinId="44"/>
    <cellStyle name="40% - Ênfase 5" xfId="49" builtinId="47"/>
    <cellStyle name="60% - Ênfase 5" xfId="50" builtinId="48"/>
    <cellStyle name="60% - Ênfase 6" xfId="51" builtinId="52"/>
    <cellStyle name="Normal 3" xfId="52"/>
    <cellStyle name="Normal 4" xfId="53"/>
    <cellStyle name="Vírgula 2" xfId="5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19"/>
  <sheetViews>
    <sheetView tabSelected="1" view="pageLayout" zoomScale="85" zoomScaleNormal="100" workbookViewId="0">
      <selection activeCell="C2" sqref="C2:K2"/>
    </sheetView>
  </sheetViews>
  <sheetFormatPr defaultColWidth="9" defaultRowHeight="12.75"/>
  <cols>
    <col min="1" max="1" width="3.42857142857143" style="1" customWidth="1"/>
    <col min="2" max="2" width="56.8571428571429" style="1" customWidth="1"/>
    <col min="3" max="3" width="6.71428571428571" style="1" customWidth="1"/>
    <col min="4" max="4" width="6.14285714285714" style="1" customWidth="1"/>
    <col min="5" max="5" width="16.8571428571429" style="1" customWidth="1"/>
    <col min="6" max="6" width="16.2857142857143" style="1" customWidth="1"/>
    <col min="7" max="7" width="20.5714285714286" style="1" customWidth="1"/>
    <col min="8" max="8" width="4.71428571428571" style="1" customWidth="1"/>
    <col min="9" max="9" width="26.2857142857143" style="1" customWidth="1"/>
    <col min="10" max="10" width="9.28571428571429" style="1" customWidth="1"/>
    <col min="11" max="11" width="13.8571428571429" style="1" customWidth="1"/>
    <col min="12" max="12" width="6.57142857142857" style="1" customWidth="1"/>
    <col min="13" max="13" width="33.1428571428571" style="1" customWidth="1"/>
    <col min="14" max="14" width="15.8571428571429" style="1" customWidth="1"/>
    <col min="15" max="15" width="9.57142857142857" style="1" customWidth="1"/>
    <col min="16" max="16384" width="9.14285714285714" style="1"/>
  </cols>
  <sheetData>
    <row r="1" ht="18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20.25" spans="1:11">
      <c r="A2" s="5" t="s">
        <v>1</v>
      </c>
      <c r="B2" s="6"/>
      <c r="C2" s="5" t="s">
        <v>2</v>
      </c>
      <c r="D2" s="7"/>
      <c r="E2" s="7"/>
      <c r="F2" s="7"/>
      <c r="G2" s="7"/>
      <c r="H2" s="7"/>
      <c r="I2" s="7"/>
      <c r="J2" s="7"/>
      <c r="K2" s="6"/>
    </row>
    <row r="3" s="1" customFormat="1" spans="1:11">
      <c r="A3" s="8" t="s">
        <v>3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="1" customFormat="1" spans="1:11">
      <c r="A4" s="9">
        <v>1</v>
      </c>
      <c r="B4" s="9" t="s">
        <v>4</v>
      </c>
      <c r="C4" s="9"/>
      <c r="D4" s="9"/>
      <c r="E4" s="9"/>
      <c r="F4" s="9"/>
      <c r="G4" s="9"/>
      <c r="H4" s="9"/>
      <c r="I4" s="9"/>
      <c r="J4" s="9" t="s">
        <v>5</v>
      </c>
      <c r="K4" s="9" t="s">
        <v>6</v>
      </c>
    </row>
    <row r="5" s="1" customFormat="1" spans="1:11">
      <c r="A5" s="9" t="s">
        <v>7</v>
      </c>
      <c r="B5" s="10" t="s">
        <v>8</v>
      </c>
      <c r="C5" s="11"/>
      <c r="D5" s="11"/>
      <c r="E5" s="11"/>
      <c r="F5" s="11"/>
      <c r="G5" s="11"/>
      <c r="H5" s="11"/>
      <c r="I5" s="11"/>
      <c r="J5" s="33"/>
      <c r="K5" s="57">
        <v>1315.37</v>
      </c>
    </row>
    <row r="6" s="1" customFormat="1" spans="1:11">
      <c r="A6" s="9" t="s">
        <v>9</v>
      </c>
      <c r="B6" s="10" t="s">
        <v>10</v>
      </c>
      <c r="C6" s="10"/>
      <c r="D6" s="10"/>
      <c r="E6" s="10"/>
      <c r="F6" s="10"/>
      <c r="G6" s="10"/>
      <c r="H6" s="10"/>
      <c r="I6" s="10"/>
      <c r="J6" s="58">
        <v>0</v>
      </c>
      <c r="K6" s="59">
        <v>0</v>
      </c>
    </row>
    <row r="7" s="1" customFormat="1" spans="1:11">
      <c r="A7" s="9" t="s">
        <v>11</v>
      </c>
      <c r="B7" s="10" t="s">
        <v>12</v>
      </c>
      <c r="C7" s="10"/>
      <c r="D7" s="10"/>
      <c r="E7" s="10"/>
      <c r="F7" s="12"/>
      <c r="G7" s="10"/>
      <c r="H7" s="10"/>
      <c r="I7" s="10"/>
      <c r="J7" s="58">
        <v>0</v>
      </c>
      <c r="K7" s="59">
        <v>0</v>
      </c>
    </row>
    <row r="8" s="1" customFormat="1" spans="1:11">
      <c r="A8" s="9" t="s">
        <v>13</v>
      </c>
      <c r="B8" s="10" t="s">
        <v>14</v>
      </c>
      <c r="C8" s="10"/>
      <c r="D8" s="10"/>
      <c r="E8" s="10"/>
      <c r="F8" s="10"/>
      <c r="G8" s="10"/>
      <c r="H8" s="10"/>
      <c r="I8" s="10"/>
      <c r="J8" s="60">
        <v>0</v>
      </c>
      <c r="K8" s="59">
        <v>0</v>
      </c>
    </row>
    <row r="9" s="1" customFormat="1" spans="1:13">
      <c r="A9" s="13" t="s">
        <v>15</v>
      </c>
      <c r="B9" s="10" t="s">
        <v>16</v>
      </c>
      <c r="C9" s="10"/>
      <c r="D9" s="10"/>
      <c r="E9" s="10"/>
      <c r="F9" s="10"/>
      <c r="G9" s="10"/>
      <c r="H9" s="10"/>
      <c r="I9" s="10"/>
      <c r="J9" s="61">
        <v>0</v>
      </c>
      <c r="K9" s="59">
        <v>0</v>
      </c>
      <c r="M9" s="62"/>
    </row>
    <row r="10" s="1" customFormat="1" spans="1:11">
      <c r="A10" s="9" t="s">
        <v>17</v>
      </c>
      <c r="B10" s="10" t="s">
        <v>18</v>
      </c>
      <c r="C10" s="10"/>
      <c r="D10" s="10"/>
      <c r="E10" s="10"/>
      <c r="F10" s="10"/>
      <c r="G10" s="10"/>
      <c r="H10" s="10"/>
      <c r="I10" s="10"/>
      <c r="J10" s="61"/>
      <c r="K10" s="59">
        <v>0</v>
      </c>
    </row>
    <row r="11" s="1" customFormat="1" spans="1:11">
      <c r="A11" s="8" t="s">
        <v>19</v>
      </c>
      <c r="B11" s="8"/>
      <c r="C11" s="8"/>
      <c r="D11" s="8"/>
      <c r="E11" s="8"/>
      <c r="F11" s="8"/>
      <c r="G11" s="8"/>
      <c r="H11" s="8"/>
      <c r="I11" s="8"/>
      <c r="J11" s="8"/>
      <c r="K11" s="63">
        <f>ROUND(SUM(K5:K10),2)</f>
        <v>1315.37</v>
      </c>
    </row>
    <row r="12" s="1" customFormat="1" spans="1:11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</row>
    <row r="13" s="1" customFormat="1" spans="1:12">
      <c r="A13" s="8" t="s">
        <v>20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64"/>
    </row>
    <row r="14" s="1" customFormat="1" spans="1:12">
      <c r="A14" s="15" t="s">
        <v>21</v>
      </c>
      <c r="B14" s="15"/>
      <c r="C14" s="15"/>
      <c r="D14" s="15"/>
      <c r="E14" s="15"/>
      <c r="F14" s="15"/>
      <c r="G14" s="15"/>
      <c r="H14" s="15"/>
      <c r="I14" s="15"/>
      <c r="J14" s="15" t="s">
        <v>5</v>
      </c>
      <c r="K14" s="15" t="s">
        <v>6</v>
      </c>
      <c r="L14" s="64"/>
    </row>
    <row r="15" s="1" customFormat="1" spans="1:12">
      <c r="A15" s="9" t="s">
        <v>7</v>
      </c>
      <c r="B15" s="10" t="s">
        <v>22</v>
      </c>
      <c r="C15" s="10"/>
      <c r="D15" s="10"/>
      <c r="E15" s="10"/>
      <c r="F15" s="10"/>
      <c r="G15" s="10"/>
      <c r="H15" s="10"/>
      <c r="I15" s="10"/>
      <c r="J15" s="65">
        <v>0.0833</v>
      </c>
      <c r="K15" s="66">
        <f>ROUND($K$11*J15,2)</f>
        <v>109.57</v>
      </c>
      <c r="L15" s="64"/>
    </row>
    <row r="16" s="1" customFormat="1" spans="1:12">
      <c r="A16" s="9" t="s">
        <v>9</v>
      </c>
      <c r="B16" s="10" t="s">
        <v>23</v>
      </c>
      <c r="C16" s="10"/>
      <c r="D16" s="10"/>
      <c r="E16" s="10"/>
      <c r="F16" s="10"/>
      <c r="G16" s="10"/>
      <c r="H16" s="10"/>
      <c r="I16" s="10"/>
      <c r="J16" s="67">
        <f>J15/3</f>
        <v>0.0277666666666667</v>
      </c>
      <c r="K16" s="66">
        <f>ROUND(J16*K5,2)</f>
        <v>36.52</v>
      </c>
      <c r="L16" s="64"/>
    </row>
    <row r="17" s="1" customFormat="1" spans="1:12">
      <c r="A17" s="173" t="s">
        <v>24</v>
      </c>
      <c r="B17" s="8"/>
      <c r="C17" s="8"/>
      <c r="D17" s="8"/>
      <c r="E17" s="8"/>
      <c r="F17" s="8"/>
      <c r="G17" s="8"/>
      <c r="H17" s="8"/>
      <c r="I17" s="8"/>
      <c r="J17" s="68">
        <f>TRUNC(SUM(J15:J16),4)</f>
        <v>0.111</v>
      </c>
      <c r="K17" s="69">
        <f>ROUND(SUM(K15:K16),2)</f>
        <v>146.09</v>
      </c>
      <c r="L17" s="64"/>
    </row>
    <row r="18" s="1" customFormat="1" spans="1:12">
      <c r="A18" s="16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64"/>
    </row>
    <row r="19" s="1" customFormat="1" spans="1:14">
      <c r="A19" s="15" t="s">
        <v>25</v>
      </c>
      <c r="B19" s="15"/>
      <c r="C19" s="15"/>
      <c r="D19" s="15"/>
      <c r="E19" s="15"/>
      <c r="F19" s="15"/>
      <c r="G19" s="15"/>
      <c r="H19" s="15"/>
      <c r="I19" s="15"/>
      <c r="J19" s="15" t="s">
        <v>5</v>
      </c>
      <c r="K19" s="15" t="s">
        <v>6</v>
      </c>
      <c r="L19" s="64"/>
      <c r="N19" s="70"/>
    </row>
    <row r="20" s="1" customFormat="1" spans="1:14">
      <c r="A20" s="9" t="s">
        <v>7</v>
      </c>
      <c r="B20" s="10" t="s">
        <v>26</v>
      </c>
      <c r="C20" s="10"/>
      <c r="D20" s="10"/>
      <c r="E20" s="10"/>
      <c r="F20" s="10"/>
      <c r="G20" s="10"/>
      <c r="H20" s="10"/>
      <c r="I20" s="10"/>
      <c r="J20" s="65">
        <v>0.2</v>
      </c>
      <c r="K20" s="66">
        <f>ROUND(J20*$K$11,2)</f>
        <v>263.07</v>
      </c>
      <c r="L20" s="64"/>
      <c r="M20" s="71"/>
      <c r="N20" s="70"/>
    </row>
    <row r="21" s="1" customFormat="1" spans="1:12">
      <c r="A21" s="9" t="s">
        <v>9</v>
      </c>
      <c r="B21" s="11" t="s">
        <v>27</v>
      </c>
      <c r="C21" s="11"/>
      <c r="D21" s="10"/>
      <c r="E21" s="10"/>
      <c r="F21" s="10"/>
      <c r="G21" s="10"/>
      <c r="H21" s="10"/>
      <c r="I21" s="10"/>
      <c r="J21" s="65">
        <v>0.025</v>
      </c>
      <c r="K21" s="66">
        <f>ROUND(J21*$K$11,2)</f>
        <v>32.88</v>
      </c>
      <c r="L21" s="64"/>
    </row>
    <row r="22" s="1" customFormat="1" spans="1:12">
      <c r="A22" s="18" t="s">
        <v>11</v>
      </c>
      <c r="B22" s="19" t="s">
        <v>28</v>
      </c>
      <c r="C22" s="20"/>
      <c r="D22" s="20" t="s">
        <v>29</v>
      </c>
      <c r="E22" s="21" t="s">
        <v>30</v>
      </c>
      <c r="F22" s="22" t="s">
        <v>31</v>
      </c>
      <c r="G22" s="23">
        <v>0.03</v>
      </c>
      <c r="H22" s="22" t="s">
        <v>32</v>
      </c>
      <c r="I22" s="72">
        <v>1</v>
      </c>
      <c r="J22" s="65">
        <f>I22*G22</f>
        <v>0.03</v>
      </c>
      <c r="K22" s="66">
        <f>ROUND(J22*$K$11,2)</f>
        <v>39.46</v>
      </c>
      <c r="L22" s="64"/>
    </row>
    <row r="23" s="1" customFormat="1" spans="1:13">
      <c r="A23" s="9" t="s">
        <v>13</v>
      </c>
      <c r="B23" s="24" t="s">
        <v>33</v>
      </c>
      <c r="C23" s="24"/>
      <c r="D23" s="10"/>
      <c r="E23" s="10"/>
      <c r="F23" s="10"/>
      <c r="G23" s="10"/>
      <c r="H23" s="10"/>
      <c r="I23" s="10"/>
      <c r="J23" s="65">
        <v>0.015</v>
      </c>
      <c r="K23" s="66">
        <f t="shared" ref="K20:K27" si="0">ROUND(J23*$K$11,2)</f>
        <v>19.73</v>
      </c>
      <c r="L23" s="64"/>
      <c r="M23" s="71"/>
    </row>
    <row r="24" s="1" customFormat="1" spans="1:13">
      <c r="A24" s="9" t="s">
        <v>15</v>
      </c>
      <c r="B24" s="10" t="s">
        <v>34</v>
      </c>
      <c r="C24" s="10"/>
      <c r="D24" s="10"/>
      <c r="E24" s="10"/>
      <c r="F24" s="10"/>
      <c r="G24" s="10"/>
      <c r="H24" s="10"/>
      <c r="I24" s="10"/>
      <c r="J24" s="65">
        <v>0.01</v>
      </c>
      <c r="K24" s="66">
        <f t="shared" si="0"/>
        <v>13.15</v>
      </c>
      <c r="L24" s="64"/>
      <c r="M24" s="71"/>
    </row>
    <row r="25" s="1" customFormat="1" spans="1:13">
      <c r="A25" s="9" t="s">
        <v>17</v>
      </c>
      <c r="B25" s="10" t="s">
        <v>35</v>
      </c>
      <c r="C25" s="10"/>
      <c r="D25" s="10"/>
      <c r="E25" s="10"/>
      <c r="F25" s="10"/>
      <c r="G25" s="10"/>
      <c r="H25" s="10"/>
      <c r="I25" s="10"/>
      <c r="J25" s="65">
        <v>0.006</v>
      </c>
      <c r="K25" s="66">
        <f t="shared" si="0"/>
        <v>7.89</v>
      </c>
      <c r="L25" s="64"/>
      <c r="M25" s="71"/>
    </row>
    <row r="26" s="1" customFormat="1" spans="1:13">
      <c r="A26" s="9" t="s">
        <v>36</v>
      </c>
      <c r="B26" s="10" t="s">
        <v>37</v>
      </c>
      <c r="C26" s="10"/>
      <c r="D26" s="10"/>
      <c r="E26" s="10"/>
      <c r="F26" s="10"/>
      <c r="G26" s="10"/>
      <c r="H26" s="10"/>
      <c r="I26" s="10"/>
      <c r="J26" s="65">
        <v>0.002</v>
      </c>
      <c r="K26" s="66">
        <f t="shared" si="0"/>
        <v>2.63</v>
      </c>
      <c r="L26" s="64"/>
      <c r="M26" s="71"/>
    </row>
    <row r="27" s="1" customFormat="1" spans="1:13">
      <c r="A27" s="9" t="s">
        <v>38</v>
      </c>
      <c r="B27" s="10" t="s">
        <v>39</v>
      </c>
      <c r="C27" s="10"/>
      <c r="D27" s="10"/>
      <c r="E27" s="10"/>
      <c r="F27" s="10"/>
      <c r="G27" s="10"/>
      <c r="H27" s="10"/>
      <c r="I27" s="10"/>
      <c r="J27" s="65">
        <v>0.08</v>
      </c>
      <c r="K27" s="66">
        <f t="shared" si="0"/>
        <v>105.23</v>
      </c>
      <c r="L27" s="64"/>
      <c r="M27" s="71"/>
    </row>
    <row r="28" s="1" customFormat="1" spans="1:13">
      <c r="A28" s="9" t="s">
        <v>40</v>
      </c>
      <c r="B28" s="9"/>
      <c r="C28" s="9"/>
      <c r="D28" s="9"/>
      <c r="E28" s="9"/>
      <c r="F28" s="9"/>
      <c r="G28" s="9"/>
      <c r="H28" s="9"/>
      <c r="I28" s="9"/>
      <c r="J28" s="73">
        <f>SUM(J20:J27)</f>
        <v>0.368</v>
      </c>
      <c r="K28" s="74">
        <f>ROUND(SUM(K20:K27),2)</f>
        <v>484.04</v>
      </c>
      <c r="L28" s="64"/>
      <c r="M28" s="71"/>
    </row>
    <row r="29" s="1" customFormat="1" spans="1:13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75"/>
      <c r="L29" s="64"/>
      <c r="M29" s="71"/>
    </row>
    <row r="30" s="1" customFormat="1" spans="1:13">
      <c r="A30" s="9" t="s">
        <v>41</v>
      </c>
      <c r="B30" s="9"/>
      <c r="C30" s="9"/>
      <c r="D30" s="9"/>
      <c r="E30" s="9"/>
      <c r="F30" s="9"/>
      <c r="G30" s="9"/>
      <c r="H30" s="9"/>
      <c r="I30" s="9"/>
      <c r="J30" s="73"/>
      <c r="K30" s="9" t="s">
        <v>6</v>
      </c>
      <c r="L30" s="64"/>
      <c r="M30" s="71"/>
    </row>
    <row r="31" s="1" customFormat="1" spans="1:13">
      <c r="A31" s="9" t="s">
        <v>7</v>
      </c>
      <c r="B31" s="22" t="s">
        <v>42</v>
      </c>
      <c r="C31" s="22" t="s">
        <v>43</v>
      </c>
      <c r="D31" s="22">
        <v>22</v>
      </c>
      <c r="E31" s="22" t="s">
        <v>44</v>
      </c>
      <c r="F31" s="21">
        <v>2</v>
      </c>
      <c r="G31" s="22" t="s">
        <v>45</v>
      </c>
      <c r="H31" s="21">
        <v>4</v>
      </c>
      <c r="I31" s="22"/>
      <c r="J31" s="41" t="s">
        <v>46</v>
      </c>
      <c r="K31" s="76">
        <f>ROUND((D31*F31*H31)-(K5*0.06),2)</f>
        <v>97.08</v>
      </c>
      <c r="L31" s="64"/>
      <c r="M31" s="71"/>
    </row>
    <row r="32" s="1" customFormat="1" spans="1:12">
      <c r="A32" s="9" t="s">
        <v>9</v>
      </c>
      <c r="B32" s="19" t="s">
        <v>47</v>
      </c>
      <c r="C32" s="26" t="s">
        <v>48</v>
      </c>
      <c r="D32" s="27"/>
      <c r="E32" s="21">
        <v>500.85</v>
      </c>
      <c r="F32" s="28" t="s">
        <v>49</v>
      </c>
      <c r="G32" s="29">
        <v>0.2</v>
      </c>
      <c r="H32" s="30"/>
      <c r="I32" s="22"/>
      <c r="J32" s="41" t="s">
        <v>46</v>
      </c>
      <c r="K32" s="76">
        <f>ROUND(E32*(100%-G32),2)</f>
        <v>400.68</v>
      </c>
      <c r="L32" s="64"/>
    </row>
    <row r="33" s="1" customFormat="1" spans="1:12">
      <c r="A33" s="9" t="s">
        <v>11</v>
      </c>
      <c r="B33" s="31" t="s">
        <v>50</v>
      </c>
      <c r="C33" s="32"/>
      <c r="D33" s="32"/>
      <c r="E33" s="32"/>
      <c r="F33" s="32"/>
      <c r="G33" s="32"/>
      <c r="H33" s="32"/>
      <c r="I33" s="77"/>
      <c r="J33" s="41" t="s">
        <v>46</v>
      </c>
      <c r="K33" s="78">
        <v>71.5</v>
      </c>
      <c r="L33" s="64"/>
    </row>
    <row r="34" s="1" customFormat="1" spans="1:12">
      <c r="A34" s="9" t="s">
        <v>13</v>
      </c>
      <c r="B34" s="33" t="s">
        <v>51</v>
      </c>
      <c r="C34" s="33"/>
      <c r="D34" s="33"/>
      <c r="E34" s="33"/>
      <c r="F34" s="33"/>
      <c r="G34" s="33"/>
      <c r="H34" s="33"/>
      <c r="I34" s="33"/>
      <c r="J34" s="41" t="s">
        <v>46</v>
      </c>
      <c r="K34" s="78">
        <v>23.5</v>
      </c>
      <c r="L34" s="64"/>
    </row>
    <row r="35" s="1" customFormat="1" spans="1:12">
      <c r="A35" s="9" t="s">
        <v>15</v>
      </c>
      <c r="B35" s="31" t="s">
        <v>52</v>
      </c>
      <c r="C35" s="32"/>
      <c r="D35" s="32"/>
      <c r="E35" s="32"/>
      <c r="F35" s="32"/>
      <c r="G35" s="32"/>
      <c r="H35" s="32"/>
      <c r="I35" s="77"/>
      <c r="J35" s="41"/>
      <c r="K35" s="78">
        <v>23.5</v>
      </c>
      <c r="L35" s="64"/>
    </row>
    <row r="36" s="1" customFormat="1" spans="1:13">
      <c r="A36" s="9" t="s">
        <v>53</v>
      </c>
      <c r="B36" s="9"/>
      <c r="C36" s="9"/>
      <c r="D36" s="9"/>
      <c r="E36" s="9"/>
      <c r="F36" s="9"/>
      <c r="G36" s="9"/>
      <c r="H36" s="9"/>
      <c r="I36" s="9"/>
      <c r="J36" s="9"/>
      <c r="K36" s="74">
        <f>ROUND(SUM(K31:K35),2)</f>
        <v>616.26</v>
      </c>
      <c r="L36" s="64"/>
      <c r="M36" s="62"/>
    </row>
    <row r="37" spans="1:1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75"/>
      <c r="L37" s="64"/>
    </row>
    <row r="38" s="1" customFormat="1" spans="1:12">
      <c r="A38" s="34" t="s">
        <v>54</v>
      </c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64"/>
    </row>
    <row r="39" s="1" customFormat="1" spans="1:12">
      <c r="A39" s="9" t="s">
        <v>55</v>
      </c>
      <c r="B39" s="9"/>
      <c r="C39" s="9"/>
      <c r="D39" s="9"/>
      <c r="E39" s="9"/>
      <c r="F39" s="9"/>
      <c r="G39" s="9"/>
      <c r="H39" s="9"/>
      <c r="I39" s="9"/>
      <c r="J39" s="9"/>
      <c r="K39" s="9" t="s">
        <v>6</v>
      </c>
      <c r="L39" s="64"/>
    </row>
    <row r="40" s="1" customFormat="1" spans="1:12">
      <c r="A40" s="9" t="s">
        <v>56</v>
      </c>
      <c r="B40" s="10" t="s">
        <v>57</v>
      </c>
      <c r="C40" s="10"/>
      <c r="D40" s="10"/>
      <c r="E40" s="10"/>
      <c r="F40" s="10"/>
      <c r="G40" s="10"/>
      <c r="H40" s="10"/>
      <c r="I40" s="10"/>
      <c r="J40" s="10"/>
      <c r="K40" s="66">
        <f>K17</f>
        <v>146.09</v>
      </c>
      <c r="L40" s="64"/>
    </row>
    <row r="41" s="1" customFormat="1" spans="1:12">
      <c r="A41" s="13" t="s">
        <v>58</v>
      </c>
      <c r="B41" s="10" t="s">
        <v>59</v>
      </c>
      <c r="C41" s="10"/>
      <c r="D41" s="10"/>
      <c r="E41" s="10"/>
      <c r="F41" s="10"/>
      <c r="G41" s="10"/>
      <c r="H41" s="10"/>
      <c r="I41" s="10"/>
      <c r="J41" s="10"/>
      <c r="K41" s="79">
        <f>K28</f>
        <v>484.04</v>
      </c>
      <c r="L41" s="64"/>
    </row>
    <row r="42" s="1" customFormat="1" spans="1:12">
      <c r="A42" s="13" t="s">
        <v>60</v>
      </c>
      <c r="B42" s="10" t="s">
        <v>61</v>
      </c>
      <c r="C42" s="10"/>
      <c r="D42" s="10"/>
      <c r="E42" s="10"/>
      <c r="F42" s="10"/>
      <c r="G42" s="10"/>
      <c r="H42" s="10"/>
      <c r="I42" s="10"/>
      <c r="J42" s="10"/>
      <c r="K42" s="79">
        <f>K36</f>
        <v>616.26</v>
      </c>
      <c r="L42" s="64"/>
    </row>
    <row r="43" s="1" customFormat="1" spans="1:12">
      <c r="A43" s="9" t="s">
        <v>62</v>
      </c>
      <c r="B43" s="9"/>
      <c r="C43" s="9"/>
      <c r="D43" s="9"/>
      <c r="E43" s="9"/>
      <c r="F43" s="9"/>
      <c r="G43" s="9"/>
      <c r="H43" s="9"/>
      <c r="I43" s="9"/>
      <c r="J43" s="9"/>
      <c r="K43" s="80">
        <f>ROUND(SUM(K40:K42),2)</f>
        <v>1246.39</v>
      </c>
      <c r="L43" s="64"/>
    </row>
    <row r="44" spans="1:12">
      <c r="A44" s="35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64"/>
    </row>
    <row r="45" s="1" customFormat="1" spans="1:12">
      <c r="A45" s="8" t="s">
        <v>63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64"/>
    </row>
    <row r="46" s="1" customFormat="1" spans="1:12">
      <c r="A46" s="9">
        <v>3</v>
      </c>
      <c r="B46" s="18" t="s">
        <v>64</v>
      </c>
      <c r="C46" s="37"/>
      <c r="D46" s="37"/>
      <c r="E46" s="37"/>
      <c r="F46" s="37"/>
      <c r="G46" s="37"/>
      <c r="H46" s="37"/>
      <c r="I46" s="37"/>
      <c r="J46" s="81"/>
      <c r="K46" s="9" t="s">
        <v>6</v>
      </c>
      <c r="L46" s="64"/>
    </row>
    <row r="47" s="1" customFormat="1" spans="1:12">
      <c r="A47" s="9" t="s">
        <v>7</v>
      </c>
      <c r="B47" s="12" t="s">
        <v>65</v>
      </c>
      <c r="C47" s="12"/>
      <c r="D47" s="12"/>
      <c r="E47" s="12"/>
      <c r="F47" s="12"/>
      <c r="G47" s="12"/>
      <c r="H47" s="12"/>
      <c r="I47" s="12"/>
      <c r="J47" s="82">
        <v>1</v>
      </c>
      <c r="K47" s="79">
        <f>ROUND($K$11*J47,2)</f>
        <v>1315.37</v>
      </c>
      <c r="L47" s="64"/>
    </row>
    <row r="48" s="1" customFormat="1" spans="1:12">
      <c r="A48" s="9" t="s">
        <v>9</v>
      </c>
      <c r="B48" s="10" t="s">
        <v>66</v>
      </c>
      <c r="C48" s="10"/>
      <c r="D48" s="10"/>
      <c r="E48" s="10"/>
      <c r="F48" s="10"/>
      <c r="G48" s="10"/>
      <c r="H48" s="10"/>
      <c r="I48" s="10"/>
      <c r="J48" s="82">
        <f>0.08*J47</f>
        <v>0.08</v>
      </c>
      <c r="K48" s="66">
        <f>ROUND(J48*K47,2)</f>
        <v>105.23</v>
      </c>
      <c r="L48" s="64"/>
    </row>
    <row r="49" s="1" customFormat="1" spans="1:12">
      <c r="A49" s="9" t="s">
        <v>11</v>
      </c>
      <c r="B49" s="10" t="s">
        <v>67</v>
      </c>
      <c r="C49" s="10"/>
      <c r="D49" s="10"/>
      <c r="E49" s="10"/>
      <c r="F49" s="10"/>
      <c r="G49" s="10"/>
      <c r="H49" s="10"/>
      <c r="I49" s="10"/>
      <c r="J49" s="65">
        <f>(100/30*7)%</f>
        <v>0.233333333333333</v>
      </c>
      <c r="K49" s="66">
        <f>ROUND($K$11*J49,2)</f>
        <v>306.92</v>
      </c>
      <c r="L49" s="64"/>
    </row>
    <row r="50" s="1" customFormat="1" spans="1:13">
      <c r="A50" s="9" t="s">
        <v>13</v>
      </c>
      <c r="B50" s="10" t="s">
        <v>68</v>
      </c>
      <c r="C50" s="10"/>
      <c r="D50" s="10"/>
      <c r="E50" s="10"/>
      <c r="F50" s="10"/>
      <c r="G50" s="10"/>
      <c r="H50" s="10"/>
      <c r="I50" s="10"/>
      <c r="J50" s="83">
        <f>J28*J49</f>
        <v>0.0858666666666666</v>
      </c>
      <c r="K50" s="66">
        <f>K49*J28</f>
        <v>112.94656</v>
      </c>
      <c r="L50" s="64"/>
      <c r="M50" s="84"/>
    </row>
    <row r="51" s="1" customFormat="1" spans="1:12">
      <c r="A51" s="9" t="s">
        <v>15</v>
      </c>
      <c r="B51" s="38" t="s">
        <v>69</v>
      </c>
      <c r="C51" s="39" t="s">
        <v>70</v>
      </c>
      <c r="D51" s="39"/>
      <c r="E51" s="39"/>
      <c r="F51" s="39"/>
      <c r="G51" s="39"/>
      <c r="H51" s="40">
        <v>0.4</v>
      </c>
      <c r="I51" s="85">
        <f>H51*K11</f>
        <v>526.148</v>
      </c>
      <c r="J51" s="82">
        <v>0.4</v>
      </c>
      <c r="K51" s="66">
        <f>J51*I51</f>
        <v>210.4592</v>
      </c>
      <c r="L51" s="64"/>
    </row>
    <row r="52" s="1" customFormat="1" spans="1:12">
      <c r="A52" s="41" t="s">
        <v>71</v>
      </c>
      <c r="B52" s="41"/>
      <c r="C52" s="41"/>
      <c r="D52" s="41"/>
      <c r="E52" s="41"/>
      <c r="F52" s="41"/>
      <c r="G52" s="41"/>
      <c r="H52" s="41"/>
      <c r="I52" s="41"/>
      <c r="J52" s="73">
        <f>ROUND(SUM(J47:J51),4)</f>
        <v>1.7992</v>
      </c>
      <c r="K52" s="74">
        <f>ROUND(SUM(K47:K51),2)</f>
        <v>2050.93</v>
      </c>
      <c r="L52" s="64"/>
    </row>
    <row r="53" s="1" customFormat="1" spans="1:12">
      <c r="A53" s="9" t="s">
        <v>72</v>
      </c>
      <c r="B53" s="9"/>
      <c r="C53" s="9"/>
      <c r="D53" s="9"/>
      <c r="E53" s="9"/>
      <c r="F53" s="9"/>
      <c r="G53" s="9"/>
      <c r="H53" s="9"/>
      <c r="I53" s="9"/>
      <c r="J53" s="9">
        <v>5</v>
      </c>
      <c r="K53" s="74">
        <f>K52/J53</f>
        <v>410.186</v>
      </c>
      <c r="L53" s="64"/>
    </row>
    <row r="54" spans="1:12">
      <c r="A54" s="42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64"/>
    </row>
    <row r="55" s="1" customFormat="1" spans="1:12">
      <c r="A55" s="8" t="s">
        <v>73</v>
      </c>
      <c r="B55" s="8"/>
      <c r="C55" s="8"/>
      <c r="D55" s="8"/>
      <c r="E55" s="8"/>
      <c r="F55" s="8"/>
      <c r="G55" s="8"/>
      <c r="H55" s="8"/>
      <c r="I55" s="8"/>
      <c r="J55" s="8"/>
      <c r="K55" s="8"/>
      <c r="L55" s="64"/>
    </row>
    <row r="56" s="1" customFormat="1" spans="1:12">
      <c r="A56" s="9" t="s">
        <v>74</v>
      </c>
      <c r="B56" s="9"/>
      <c r="C56" s="9"/>
      <c r="D56" s="9"/>
      <c r="E56" s="9"/>
      <c r="F56" s="9"/>
      <c r="G56" s="9"/>
      <c r="H56" s="9"/>
      <c r="I56" s="9"/>
      <c r="J56" s="9"/>
      <c r="K56" s="9" t="s">
        <v>6</v>
      </c>
      <c r="L56" s="64"/>
    </row>
    <row r="57" s="1" customFormat="1" spans="1:12">
      <c r="A57" s="9" t="s">
        <v>7</v>
      </c>
      <c r="B57" s="10" t="s">
        <v>75</v>
      </c>
      <c r="C57" s="10"/>
      <c r="D57" s="10"/>
      <c r="E57" s="10"/>
      <c r="F57" s="10"/>
      <c r="G57" s="10"/>
      <c r="H57" s="10"/>
      <c r="I57" s="10"/>
      <c r="J57" s="86">
        <v>0</v>
      </c>
      <c r="K57" s="66">
        <v>0</v>
      </c>
      <c r="L57" s="87"/>
    </row>
    <row r="58" s="1" customFormat="1" ht="51" spans="1:12">
      <c r="A58" s="44" t="s">
        <v>9</v>
      </c>
      <c r="B58" s="45" t="s">
        <v>76</v>
      </c>
      <c r="C58" s="45"/>
      <c r="D58" s="45"/>
      <c r="E58" s="46" t="s">
        <v>77</v>
      </c>
      <c r="F58" s="46" t="s">
        <v>78</v>
      </c>
      <c r="G58" s="47" t="s">
        <v>79</v>
      </c>
      <c r="H58" s="48"/>
      <c r="I58" s="46" t="s">
        <v>80</v>
      </c>
      <c r="J58" s="88" t="s">
        <v>81</v>
      </c>
      <c r="K58" s="89" t="s">
        <v>82</v>
      </c>
      <c r="L58" s="87"/>
    </row>
    <row r="59" s="2" customFormat="1" spans="1:13">
      <c r="A59" s="44"/>
      <c r="B59" s="45"/>
      <c r="C59" s="45"/>
      <c r="D59" s="45"/>
      <c r="E59" s="49">
        <f>K11+K43</f>
        <v>2561.76</v>
      </c>
      <c r="F59" s="49">
        <f>E59/22</f>
        <v>116.443636363636</v>
      </c>
      <c r="G59" s="50">
        <v>30</v>
      </c>
      <c r="H59" s="51"/>
      <c r="I59" s="49">
        <f>F59*G59</f>
        <v>3493.30909090909</v>
      </c>
      <c r="J59" s="90">
        <v>5</v>
      </c>
      <c r="K59" s="91">
        <f>ROUND(I59/J59,2)</f>
        <v>698.66</v>
      </c>
      <c r="L59" s="92"/>
      <c r="M59" s="93"/>
    </row>
    <row r="60" s="1" customFormat="1" spans="1:13">
      <c r="A60" s="9" t="s">
        <v>83</v>
      </c>
      <c r="B60" s="9"/>
      <c r="C60" s="9"/>
      <c r="D60" s="9"/>
      <c r="E60" s="9"/>
      <c r="F60" s="9"/>
      <c r="G60" s="9"/>
      <c r="H60" s="9"/>
      <c r="I60" s="9"/>
      <c r="J60" s="9"/>
      <c r="K60" s="74">
        <f>K59</f>
        <v>698.66</v>
      </c>
      <c r="L60" s="64"/>
      <c r="M60" s="84"/>
    </row>
    <row r="61" spans="1:12">
      <c r="A61" s="52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64"/>
    </row>
    <row r="62" spans="1:12">
      <c r="A62" s="54" t="s">
        <v>84</v>
      </c>
      <c r="B62" s="55"/>
      <c r="C62" s="55"/>
      <c r="D62" s="55"/>
      <c r="E62" s="55"/>
      <c r="F62" s="55"/>
      <c r="G62" s="55"/>
      <c r="H62" s="55"/>
      <c r="I62" s="55"/>
      <c r="J62" s="55"/>
      <c r="K62" s="94"/>
      <c r="L62" s="64"/>
    </row>
    <row r="63" spans="1:12">
      <c r="A63" s="9">
        <v>5</v>
      </c>
      <c r="B63" s="9" t="s">
        <v>85</v>
      </c>
      <c r="C63" s="9"/>
      <c r="D63" s="9"/>
      <c r="E63" s="9"/>
      <c r="F63" s="9"/>
      <c r="G63" s="9"/>
      <c r="H63" s="9"/>
      <c r="I63" s="9"/>
      <c r="J63" s="9"/>
      <c r="K63" s="9" t="s">
        <v>6</v>
      </c>
      <c r="L63" s="64"/>
    </row>
    <row r="64" spans="1:12">
      <c r="A64" s="9" t="s">
        <v>7</v>
      </c>
      <c r="B64" s="56" t="s">
        <v>86</v>
      </c>
      <c r="C64" s="56"/>
      <c r="D64" s="56"/>
      <c r="E64" s="56"/>
      <c r="F64" s="56"/>
      <c r="G64" s="56"/>
      <c r="H64" s="56"/>
      <c r="I64" s="56"/>
      <c r="J64" s="9" t="s">
        <v>46</v>
      </c>
      <c r="K64" s="74">
        <f>ROUND(SUM(K65:K70),2)</f>
        <v>108.06</v>
      </c>
      <c r="L64" s="64"/>
    </row>
    <row r="65" ht="25.5" spans="1:12">
      <c r="A65" s="9"/>
      <c r="B65" s="95" t="s">
        <v>87</v>
      </c>
      <c r="C65" s="96" t="s">
        <v>88</v>
      </c>
      <c r="D65" s="97"/>
      <c r="E65" s="98"/>
      <c r="F65" s="99">
        <v>2</v>
      </c>
      <c r="G65" s="33" t="s">
        <v>89</v>
      </c>
      <c r="H65" s="100">
        <v>25.93</v>
      </c>
      <c r="I65" s="144"/>
      <c r="J65" s="41"/>
      <c r="K65" s="66">
        <f t="shared" ref="K65:K70" si="1">ROUND(H65*F65/5,2)</f>
        <v>10.37</v>
      </c>
      <c r="L65" s="64"/>
    </row>
    <row r="66" ht="25.5" spans="1:12">
      <c r="A66" s="9"/>
      <c r="B66" s="95" t="s">
        <v>90</v>
      </c>
      <c r="C66" s="96" t="s">
        <v>88</v>
      </c>
      <c r="D66" s="97"/>
      <c r="E66" s="98"/>
      <c r="F66" s="99">
        <v>4</v>
      </c>
      <c r="G66" s="33" t="s">
        <v>89</v>
      </c>
      <c r="H66" s="100">
        <v>19.47</v>
      </c>
      <c r="I66" s="144"/>
      <c r="J66" s="41"/>
      <c r="K66" s="66">
        <f t="shared" si="1"/>
        <v>15.58</v>
      </c>
      <c r="L66" s="64"/>
    </row>
    <row r="67" ht="25.5" spans="1:12">
      <c r="A67" s="9"/>
      <c r="B67" s="95" t="s">
        <v>91</v>
      </c>
      <c r="C67" s="96" t="s">
        <v>88</v>
      </c>
      <c r="D67" s="97"/>
      <c r="E67" s="98"/>
      <c r="F67" s="99">
        <v>2</v>
      </c>
      <c r="G67" s="33" t="s">
        <v>89</v>
      </c>
      <c r="H67" s="100">
        <v>73.02</v>
      </c>
      <c r="I67" s="144"/>
      <c r="J67" s="41"/>
      <c r="K67" s="66">
        <f t="shared" si="1"/>
        <v>29.21</v>
      </c>
      <c r="L67" s="64"/>
    </row>
    <row r="68" spans="1:12">
      <c r="A68" s="9"/>
      <c r="B68" s="95" t="s">
        <v>92</v>
      </c>
      <c r="C68" s="96" t="s">
        <v>88</v>
      </c>
      <c r="D68" s="97"/>
      <c r="E68" s="98"/>
      <c r="F68" s="99">
        <v>4</v>
      </c>
      <c r="G68" s="33" t="s">
        <v>89</v>
      </c>
      <c r="H68" s="100">
        <v>5.02</v>
      </c>
      <c r="I68" s="144"/>
      <c r="J68" s="41"/>
      <c r="K68" s="66">
        <f t="shared" si="1"/>
        <v>4.02</v>
      </c>
      <c r="L68" s="64"/>
    </row>
    <row r="69" spans="1:12">
      <c r="A69" s="9"/>
      <c r="B69" s="95" t="s">
        <v>93</v>
      </c>
      <c r="C69" s="96" t="s">
        <v>88</v>
      </c>
      <c r="D69" s="97"/>
      <c r="E69" s="98"/>
      <c r="F69" s="99">
        <v>2</v>
      </c>
      <c r="G69" s="33" t="s">
        <v>89</v>
      </c>
      <c r="H69" s="100">
        <v>76.96</v>
      </c>
      <c r="I69" s="144"/>
      <c r="J69" s="41"/>
      <c r="K69" s="66">
        <f t="shared" si="1"/>
        <v>30.78</v>
      </c>
      <c r="L69" s="64"/>
    </row>
    <row r="70" spans="1:12">
      <c r="A70" s="9"/>
      <c r="B70" s="95" t="s">
        <v>94</v>
      </c>
      <c r="C70" s="96" t="s">
        <v>88</v>
      </c>
      <c r="D70" s="97"/>
      <c r="E70" s="98"/>
      <c r="F70" s="99">
        <v>24</v>
      </c>
      <c r="G70" s="33" t="s">
        <v>89</v>
      </c>
      <c r="H70" s="100">
        <v>3.77</v>
      </c>
      <c r="I70" s="144"/>
      <c r="J70" s="41"/>
      <c r="K70" s="66">
        <f t="shared" si="1"/>
        <v>18.1</v>
      </c>
      <c r="L70" s="64"/>
    </row>
    <row r="71" spans="1:12">
      <c r="A71" s="18" t="s">
        <v>95</v>
      </c>
      <c r="B71" s="37"/>
      <c r="C71" s="37"/>
      <c r="D71" s="37"/>
      <c r="E71" s="37"/>
      <c r="F71" s="37"/>
      <c r="G71" s="37"/>
      <c r="H71" s="37"/>
      <c r="I71" s="81"/>
      <c r="J71" s="73" t="s">
        <v>46</v>
      </c>
      <c r="K71" s="74">
        <f>ROUND((K64),2)</f>
        <v>108.06</v>
      </c>
      <c r="L71" s="64"/>
    </row>
    <row r="72" spans="1:12">
      <c r="A72" s="52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64"/>
    </row>
    <row r="73" spans="1:12">
      <c r="A73" s="54" t="s">
        <v>96</v>
      </c>
      <c r="B73" s="55"/>
      <c r="C73" s="55"/>
      <c r="D73" s="55"/>
      <c r="E73" s="55"/>
      <c r="F73" s="55"/>
      <c r="G73" s="55"/>
      <c r="H73" s="55"/>
      <c r="I73" s="55"/>
      <c r="J73" s="55"/>
      <c r="K73" s="94"/>
      <c r="L73" s="64"/>
    </row>
    <row r="74" spans="1:12">
      <c r="A74" s="9">
        <v>6</v>
      </c>
      <c r="B74" s="9" t="s">
        <v>97</v>
      </c>
      <c r="C74" s="9"/>
      <c r="D74" s="9"/>
      <c r="E74" s="9"/>
      <c r="F74" s="9"/>
      <c r="G74" s="9"/>
      <c r="H74" s="9"/>
      <c r="I74" s="9"/>
      <c r="J74" s="9" t="s">
        <v>5</v>
      </c>
      <c r="K74" s="9" t="s">
        <v>6</v>
      </c>
      <c r="L74" s="64"/>
    </row>
    <row r="75" spans="1:12">
      <c r="A75" s="9" t="s">
        <v>7</v>
      </c>
      <c r="B75" s="10" t="s">
        <v>98</v>
      </c>
      <c r="C75" s="10"/>
      <c r="D75" s="10"/>
      <c r="E75" s="10"/>
      <c r="F75" s="10"/>
      <c r="G75" s="10"/>
      <c r="H75" s="10"/>
      <c r="I75" s="10"/>
      <c r="J75" s="145">
        <v>0.1</v>
      </c>
      <c r="K75" s="66">
        <f>ROUND(J75*K90,2)</f>
        <v>377.87</v>
      </c>
      <c r="L75" s="64"/>
    </row>
    <row r="76" spans="1:12">
      <c r="A76" s="13" t="s">
        <v>9</v>
      </c>
      <c r="B76" s="10" t="s">
        <v>99</v>
      </c>
      <c r="C76" s="10"/>
      <c r="D76" s="10"/>
      <c r="E76" s="10"/>
      <c r="F76" s="10"/>
      <c r="G76" s="10"/>
      <c r="H76" s="10"/>
      <c r="I76" s="10"/>
      <c r="J76" s="145">
        <v>0.1</v>
      </c>
      <c r="K76" s="66">
        <f>ROUND(J76*(K75+K90),2)</f>
        <v>415.65</v>
      </c>
      <c r="L76" s="64"/>
    </row>
    <row r="77" spans="1:12">
      <c r="A77" s="9" t="s">
        <v>11</v>
      </c>
      <c r="B77" s="101" t="s">
        <v>100</v>
      </c>
      <c r="C77" s="101"/>
      <c r="D77" s="101"/>
      <c r="E77" s="101"/>
      <c r="F77" s="101"/>
      <c r="G77" s="101"/>
      <c r="H77" s="101"/>
      <c r="I77" s="101"/>
      <c r="J77" s="60"/>
      <c r="K77" s="146"/>
      <c r="L77" s="64"/>
    </row>
    <row r="78" spans="1:12">
      <c r="A78" s="13" t="s">
        <v>101</v>
      </c>
      <c r="B78" s="10" t="s">
        <v>102</v>
      </c>
      <c r="C78" s="10"/>
      <c r="D78" s="10"/>
      <c r="E78" s="10"/>
      <c r="F78" s="10"/>
      <c r="G78" s="10"/>
      <c r="H78" s="10"/>
      <c r="I78" s="10"/>
      <c r="J78" s="147">
        <v>0.0165</v>
      </c>
      <c r="K78" s="79">
        <f>ROUND((K75+K76+K90)*J78,2)</f>
        <v>75.44</v>
      </c>
      <c r="L78" s="87"/>
    </row>
    <row r="79" spans="1:12">
      <c r="A79" s="13" t="s">
        <v>103</v>
      </c>
      <c r="B79" s="10" t="s">
        <v>104</v>
      </c>
      <c r="C79" s="10"/>
      <c r="D79" s="10"/>
      <c r="E79" s="10"/>
      <c r="F79" s="10"/>
      <c r="G79" s="10"/>
      <c r="H79" s="10"/>
      <c r="I79" s="10"/>
      <c r="J79" s="148">
        <v>0.076</v>
      </c>
      <c r="K79" s="79">
        <f>ROUND((K75+K76+K90)*J79,2)</f>
        <v>347.49</v>
      </c>
      <c r="L79" s="64"/>
    </row>
    <row r="80" spans="1:12">
      <c r="A80" s="13" t="s">
        <v>105</v>
      </c>
      <c r="B80" s="10" t="s">
        <v>106</v>
      </c>
      <c r="C80" s="10"/>
      <c r="D80" s="10"/>
      <c r="E80" s="10"/>
      <c r="F80" s="10"/>
      <c r="G80" s="10"/>
      <c r="H80" s="10"/>
      <c r="I80" s="10"/>
      <c r="J80" s="148">
        <v>0.03</v>
      </c>
      <c r="K80" s="79">
        <f>ROUND((K90+K76+K75)*J80,2)</f>
        <v>137.17</v>
      </c>
      <c r="L80" s="64"/>
    </row>
    <row r="81" spans="1:12">
      <c r="A81" s="18" t="s">
        <v>107</v>
      </c>
      <c r="B81" s="37"/>
      <c r="C81" s="37"/>
      <c r="D81" s="37"/>
      <c r="E81" s="37"/>
      <c r="F81" s="37"/>
      <c r="G81" s="37"/>
      <c r="H81" s="37"/>
      <c r="I81" s="81"/>
      <c r="J81" s="147">
        <f>SUM(J75:J80)</f>
        <v>0.3225</v>
      </c>
      <c r="K81" s="80">
        <f>ROUND(SUM(K75:K80),2)</f>
        <v>1353.62</v>
      </c>
      <c r="L81" s="64"/>
    </row>
    <row r="82" spans="1:11">
      <c r="A82" s="102"/>
      <c r="B82" s="103"/>
      <c r="C82" s="103"/>
      <c r="D82" s="103"/>
      <c r="E82" s="103"/>
      <c r="F82" s="103"/>
      <c r="G82" s="103"/>
      <c r="H82" s="103"/>
      <c r="I82" s="103"/>
      <c r="J82" s="103"/>
      <c r="K82" s="103"/>
    </row>
    <row r="83" spans="1:13">
      <c r="A83" s="104" t="s">
        <v>108</v>
      </c>
      <c r="B83" s="105"/>
      <c r="C83" s="105"/>
      <c r="D83" s="105"/>
      <c r="E83" s="105"/>
      <c r="F83" s="105"/>
      <c r="G83" s="105"/>
      <c r="H83" s="105"/>
      <c r="I83" s="105"/>
      <c r="J83" s="105"/>
      <c r="K83" s="149"/>
      <c r="M83" s="142"/>
    </row>
    <row r="84" spans="1:11">
      <c r="A84" s="18" t="s">
        <v>109</v>
      </c>
      <c r="B84" s="37"/>
      <c r="C84" s="37"/>
      <c r="D84" s="37"/>
      <c r="E84" s="37"/>
      <c r="F84" s="37"/>
      <c r="G84" s="37"/>
      <c r="H84" s="37"/>
      <c r="I84" s="37"/>
      <c r="J84" s="81"/>
      <c r="K84" s="9" t="s">
        <v>6</v>
      </c>
    </row>
    <row r="85" spans="1:11">
      <c r="A85" s="41" t="s">
        <v>7</v>
      </c>
      <c r="B85" s="31" t="str">
        <f>A3</f>
        <v>MÓDULO 1 - COMPOSIÇÃO DA REMUNERAÇÃO</v>
      </c>
      <c r="C85" s="32"/>
      <c r="D85" s="32"/>
      <c r="E85" s="32"/>
      <c r="F85" s="32"/>
      <c r="G85" s="32"/>
      <c r="H85" s="32"/>
      <c r="I85" s="32"/>
      <c r="J85" s="77"/>
      <c r="K85" s="66">
        <f>K11</f>
        <v>1315.37</v>
      </c>
    </row>
    <row r="86" spans="1:11">
      <c r="A86" s="99" t="s">
        <v>9</v>
      </c>
      <c r="B86" s="31" t="str">
        <f>A13</f>
        <v>MÓDULO 2 – ENCARGOS E BENEFÍCIOS ANUAIS, MENSAIS E DIÁRIOS</v>
      </c>
      <c r="C86" s="32"/>
      <c r="D86" s="32"/>
      <c r="E86" s="32"/>
      <c r="F86" s="32"/>
      <c r="G86" s="32"/>
      <c r="H86" s="32"/>
      <c r="I86" s="32"/>
      <c r="J86" s="77"/>
      <c r="K86" s="79">
        <f>K43</f>
        <v>1246.39</v>
      </c>
    </row>
    <row r="87" spans="1:13">
      <c r="A87" s="99" t="s">
        <v>11</v>
      </c>
      <c r="B87" s="31" t="str">
        <f>A45</f>
        <v>MÓDULO 3 – PROVISÃO PARA RESCISÃO</v>
      </c>
      <c r="C87" s="32"/>
      <c r="D87" s="32"/>
      <c r="E87" s="32"/>
      <c r="F87" s="32"/>
      <c r="G87" s="32"/>
      <c r="H87" s="32"/>
      <c r="I87" s="32"/>
      <c r="J87" s="77"/>
      <c r="K87" s="79">
        <f>K53</f>
        <v>410.186</v>
      </c>
      <c r="M87" s="142"/>
    </row>
    <row r="88" spans="1:13">
      <c r="A88" s="41" t="s">
        <v>13</v>
      </c>
      <c r="B88" s="31" t="str">
        <f>A55</f>
        <v>MÓDULO 4 – CUSTO DE REPOSIÇÃO DO PROFISSIONAL AUSENTE</v>
      </c>
      <c r="C88" s="32"/>
      <c r="D88" s="32"/>
      <c r="E88" s="32"/>
      <c r="F88" s="32"/>
      <c r="G88" s="32"/>
      <c r="H88" s="32"/>
      <c r="I88" s="32"/>
      <c r="J88" s="77"/>
      <c r="K88" s="79">
        <f>K60</f>
        <v>698.66</v>
      </c>
      <c r="M88" s="142"/>
    </row>
    <row r="89" spans="1:11">
      <c r="A89" s="99" t="s">
        <v>15</v>
      </c>
      <c r="B89" s="31" t="str">
        <f>A62</f>
        <v>MÓDULO 5 – INSUMOS DIVERSOS</v>
      </c>
      <c r="C89" s="32"/>
      <c r="D89" s="32"/>
      <c r="E89" s="32"/>
      <c r="F89" s="32"/>
      <c r="G89" s="32"/>
      <c r="H89" s="32"/>
      <c r="I89" s="32"/>
      <c r="J89" s="77"/>
      <c r="K89" s="79">
        <f>K71</f>
        <v>108.06</v>
      </c>
    </row>
    <row r="90" spans="1:13">
      <c r="A90" s="13"/>
      <c r="B90" s="18" t="s">
        <v>110</v>
      </c>
      <c r="C90" s="37"/>
      <c r="D90" s="37"/>
      <c r="E90" s="37"/>
      <c r="F90" s="37"/>
      <c r="G90" s="37"/>
      <c r="H90" s="37"/>
      <c r="I90" s="37"/>
      <c r="J90" s="81"/>
      <c r="K90" s="80">
        <f>TRUNC(SUM(K85:K89),2)</f>
        <v>3778.66</v>
      </c>
      <c r="M90" s="84"/>
    </row>
    <row r="91" spans="1:11">
      <c r="A91" s="41" t="s">
        <v>17</v>
      </c>
      <c r="B91" s="31" t="str">
        <f>A73</f>
        <v>MÓDULO 6 – CUSTOS INDIRETOS, TRIBUTOS E LUCRO</v>
      </c>
      <c r="C91" s="32"/>
      <c r="D91" s="32"/>
      <c r="E91" s="32"/>
      <c r="F91" s="32"/>
      <c r="G91" s="32"/>
      <c r="H91" s="32"/>
      <c r="I91" s="32"/>
      <c r="J91" s="77"/>
      <c r="K91" s="66">
        <f>K81</f>
        <v>1353.62</v>
      </c>
    </row>
    <row r="92" spans="1:11">
      <c r="A92" s="18" t="s">
        <v>111</v>
      </c>
      <c r="B92" s="37"/>
      <c r="C92" s="37"/>
      <c r="D92" s="37"/>
      <c r="E92" s="37"/>
      <c r="F92" s="37"/>
      <c r="G92" s="37"/>
      <c r="H92" s="37"/>
      <c r="I92" s="37"/>
      <c r="J92" s="81"/>
      <c r="K92" s="80">
        <f>ROUND(SUM(K90:K91),2)</f>
        <v>5132.28</v>
      </c>
    </row>
    <row r="93" s="3" customFormat="1" spans="1:11">
      <c r="A93" s="9" t="s">
        <v>112</v>
      </c>
      <c r="B93" s="9"/>
      <c r="C93" s="9"/>
      <c r="D93" s="9"/>
      <c r="E93" s="9"/>
      <c r="F93" s="9"/>
      <c r="G93" s="9"/>
      <c r="H93" s="9"/>
      <c r="I93" s="9"/>
      <c r="J93" s="9"/>
      <c r="K93" s="74">
        <f>K92*5</f>
        <v>25661.4</v>
      </c>
    </row>
    <row r="94" ht="13.5" hidden="1" spans="1:11">
      <c r="A94" s="106"/>
      <c r="B94" s="106" t="s">
        <v>113</v>
      </c>
      <c r="C94" s="106"/>
      <c r="D94" s="106"/>
      <c r="E94" s="106"/>
      <c r="F94" s="106"/>
      <c r="G94" s="106"/>
      <c r="H94" s="106"/>
      <c r="I94" s="106"/>
      <c r="J94" s="150"/>
      <c r="K94" s="150"/>
    </row>
    <row r="95" ht="40.5" hidden="1" customHeight="1" spans="1:11">
      <c r="A95" s="107" t="s">
        <v>114</v>
      </c>
      <c r="B95" s="108"/>
      <c r="C95" s="107" t="s">
        <v>115</v>
      </c>
      <c r="D95" s="108"/>
      <c r="E95" s="107" t="s">
        <v>116</v>
      </c>
      <c r="F95" s="108"/>
      <c r="G95" s="109"/>
      <c r="H95" s="109"/>
      <c r="I95" s="151" t="s">
        <v>117</v>
      </c>
      <c r="J95" s="152" t="s">
        <v>118</v>
      </c>
      <c r="K95" s="153" t="s">
        <v>6</v>
      </c>
    </row>
    <row r="96" hidden="1" customHeight="1" spans="1:11">
      <c r="A96" s="110" t="s">
        <v>119</v>
      </c>
      <c r="B96" s="111"/>
      <c r="C96" s="112" t="s">
        <v>120</v>
      </c>
      <c r="D96" s="113"/>
      <c r="E96" s="114"/>
      <c r="F96" s="115"/>
      <c r="G96" s="116"/>
      <c r="H96" s="116"/>
      <c r="I96" s="154" t="s">
        <v>120</v>
      </c>
      <c r="J96" s="155"/>
      <c r="K96" s="156">
        <v>0</v>
      </c>
    </row>
    <row r="97" hidden="1" customHeight="1" spans="1:11">
      <c r="A97" s="96" t="s">
        <v>121</v>
      </c>
      <c r="B97" s="117"/>
      <c r="C97" s="118" t="s">
        <v>120</v>
      </c>
      <c r="D97" s="119"/>
      <c r="E97" s="120"/>
      <c r="F97" s="121"/>
      <c r="G97" s="97"/>
      <c r="H97" s="97"/>
      <c r="I97" s="28" t="s">
        <v>120</v>
      </c>
      <c r="J97" s="157"/>
      <c r="K97" s="158">
        <v>0</v>
      </c>
    </row>
    <row r="98" hidden="1" customHeight="1" spans="1:11">
      <c r="A98" s="96" t="s">
        <v>122</v>
      </c>
      <c r="B98" s="117"/>
      <c r="C98" s="118" t="s">
        <v>120</v>
      </c>
      <c r="D98" s="119"/>
      <c r="E98" s="120"/>
      <c r="F98" s="121"/>
      <c r="G98" s="97"/>
      <c r="H98" s="97"/>
      <c r="I98" s="28" t="s">
        <v>120</v>
      </c>
      <c r="J98" s="157"/>
      <c r="K98" s="158">
        <v>0</v>
      </c>
    </row>
    <row r="99" hidden="1" customHeight="1" spans="1:11">
      <c r="A99" s="96" t="s">
        <v>123</v>
      </c>
      <c r="B99" s="117"/>
      <c r="C99" s="118" t="s">
        <v>120</v>
      </c>
      <c r="D99" s="119"/>
      <c r="E99" s="120"/>
      <c r="F99" s="121"/>
      <c r="G99" s="97"/>
      <c r="H99" s="97"/>
      <c r="I99" s="28" t="s">
        <v>120</v>
      </c>
      <c r="J99" s="157"/>
      <c r="K99" s="158">
        <v>0</v>
      </c>
    </row>
    <row r="100" hidden="1" customHeight="1" spans="1:11">
      <c r="A100" s="122"/>
      <c r="B100" s="123"/>
      <c r="C100" s="120"/>
      <c r="D100" s="121"/>
      <c r="E100" s="120"/>
      <c r="F100" s="121"/>
      <c r="G100" s="97"/>
      <c r="H100" s="97"/>
      <c r="I100" s="159"/>
      <c r="J100" s="160"/>
      <c r="K100" s="158"/>
    </row>
    <row r="101" ht="13.5" hidden="1" customHeight="1" spans="1:11">
      <c r="A101" s="124"/>
      <c r="B101" s="125"/>
      <c r="C101" s="126"/>
      <c r="D101" s="127"/>
      <c r="E101" s="126"/>
      <c r="F101" s="127"/>
      <c r="G101" s="128"/>
      <c r="H101" s="128"/>
      <c r="I101" s="161"/>
      <c r="J101" s="162"/>
      <c r="K101" s="163"/>
    </row>
    <row r="102" ht="13.5" hidden="1" customHeight="1" spans="1:11">
      <c r="A102" s="129" t="s">
        <v>124</v>
      </c>
      <c r="B102" s="130"/>
      <c r="C102" s="130"/>
      <c r="D102" s="130"/>
      <c r="E102" s="130"/>
      <c r="F102" s="130"/>
      <c r="G102" s="130"/>
      <c r="H102" s="130"/>
      <c r="I102" s="130"/>
      <c r="J102" s="164"/>
      <c r="K102" s="165">
        <f>SUM(K100:K101)</f>
        <v>0</v>
      </c>
    </row>
    <row r="103" hidden="1"/>
    <row r="104" ht="13.5" hidden="1" spans="1:11">
      <c r="A104" s="106" t="s">
        <v>125</v>
      </c>
      <c r="B104" s="106" t="s">
        <v>126</v>
      </c>
      <c r="C104" s="106"/>
      <c r="D104" s="106"/>
      <c r="E104" s="106"/>
      <c r="F104" s="106"/>
      <c r="G104" s="106"/>
      <c r="H104" s="106"/>
      <c r="I104" s="106"/>
      <c r="J104" s="150"/>
      <c r="K104" s="150"/>
    </row>
    <row r="105" ht="13.5" hidden="1" customHeight="1" spans="1:11">
      <c r="A105" s="129" t="s">
        <v>127</v>
      </c>
      <c r="B105" s="130"/>
      <c r="C105" s="130"/>
      <c r="D105" s="130"/>
      <c r="E105" s="130"/>
      <c r="F105" s="130"/>
      <c r="G105" s="130"/>
      <c r="H105" s="130"/>
      <c r="I105" s="130"/>
      <c r="J105" s="130"/>
      <c r="K105" s="166"/>
    </row>
    <row r="106" ht="13.5" hidden="1" customHeight="1" spans="1:11">
      <c r="A106" s="131"/>
      <c r="B106" s="132" t="s">
        <v>128</v>
      </c>
      <c r="C106" s="133"/>
      <c r="D106" s="133"/>
      <c r="E106" s="133"/>
      <c r="F106" s="133"/>
      <c r="G106" s="133"/>
      <c r="H106" s="133"/>
      <c r="I106" s="133"/>
      <c r="J106" s="167"/>
      <c r="K106" s="153" t="s">
        <v>6</v>
      </c>
    </row>
    <row r="107" hidden="1" customHeight="1" spans="1:11">
      <c r="A107" s="114" t="s">
        <v>7</v>
      </c>
      <c r="B107" s="134" t="s">
        <v>129</v>
      </c>
      <c r="C107" s="135"/>
      <c r="D107" s="135"/>
      <c r="E107" s="135"/>
      <c r="F107" s="135"/>
      <c r="G107" s="135"/>
      <c r="H107" s="135"/>
      <c r="I107" s="135"/>
      <c r="J107" s="168"/>
      <c r="K107" s="169">
        <f>K78</f>
        <v>75.44</v>
      </c>
    </row>
    <row r="108" hidden="1" customHeight="1" spans="1:11">
      <c r="A108" s="136" t="s">
        <v>9</v>
      </c>
      <c r="B108" s="31" t="s">
        <v>130</v>
      </c>
      <c r="C108" s="32"/>
      <c r="D108" s="32"/>
      <c r="E108" s="32"/>
      <c r="F108" s="32"/>
      <c r="G108" s="32"/>
      <c r="H108" s="32"/>
      <c r="I108" s="32"/>
      <c r="J108" s="77"/>
      <c r="K108" s="170" t="e">
        <f>#REF!</f>
        <v>#REF!</v>
      </c>
    </row>
    <row r="109" ht="13.5" hidden="1" customHeight="1" spans="1:11">
      <c r="A109" s="136" t="s">
        <v>11</v>
      </c>
      <c r="B109" s="137" t="s">
        <v>131</v>
      </c>
      <c r="C109" s="138"/>
      <c r="D109" s="138"/>
      <c r="E109" s="138"/>
      <c r="F109" s="138"/>
      <c r="G109" s="138"/>
      <c r="H109" s="138"/>
      <c r="I109" s="138"/>
      <c r="J109" s="171"/>
      <c r="K109" s="170">
        <f>K81</f>
        <v>1353.62</v>
      </c>
    </row>
    <row r="110" ht="13.5" hidden="1" customHeight="1" spans="1:11">
      <c r="A110" s="139" t="s">
        <v>132</v>
      </c>
      <c r="B110" s="140"/>
      <c r="C110" s="140"/>
      <c r="D110" s="140"/>
      <c r="E110" s="140"/>
      <c r="F110" s="140"/>
      <c r="G110" s="140"/>
      <c r="H110" s="140"/>
      <c r="I110" s="140"/>
      <c r="J110" s="172"/>
      <c r="K110" s="165" t="e">
        <f>SUM(K107:K109)</f>
        <v>#REF!</v>
      </c>
    </row>
    <row r="111" hidden="1" spans="1:2">
      <c r="A111" s="141" t="s">
        <v>133</v>
      </c>
      <c r="B111" s="1" t="s">
        <v>134</v>
      </c>
    </row>
    <row r="112" hidden="1"/>
    <row r="113" hidden="1"/>
    <row r="114" hidden="1" spans="2:3">
      <c r="B114" s="3" t="s">
        <v>135</v>
      </c>
      <c r="C114" s="3">
        <f>K92/K5</f>
        <v>3.90177668640763</v>
      </c>
    </row>
    <row r="115" spans="1:11">
      <c r="A115" s="142"/>
      <c r="B115" s="3"/>
      <c r="E115" s="143"/>
      <c r="K115" s="84"/>
    </row>
    <row r="116" spans="9:11">
      <c r="I116" s="84"/>
      <c r="J116" s="84"/>
      <c r="K116" s="84"/>
    </row>
    <row r="117" spans="9:11">
      <c r="I117" s="84"/>
      <c r="J117" s="84"/>
      <c r="K117" s="84"/>
    </row>
    <row r="118" spans="1:10">
      <c r="A118" s="143"/>
      <c r="I118" s="84"/>
      <c r="J118" s="84"/>
    </row>
    <row r="119" spans="1:1">
      <c r="A119" s="143"/>
    </row>
  </sheetData>
  <mergeCells count="131">
    <mergeCell ref="A1:K1"/>
    <mergeCell ref="A2:B2"/>
    <mergeCell ref="C2:K2"/>
    <mergeCell ref="A3:K3"/>
    <mergeCell ref="B4:I4"/>
    <mergeCell ref="B5:I5"/>
    <mergeCell ref="B6:I6"/>
    <mergeCell ref="B7:I7"/>
    <mergeCell ref="B8:I8"/>
    <mergeCell ref="B9:I9"/>
    <mergeCell ref="B10:I10"/>
    <mergeCell ref="A11:J11"/>
    <mergeCell ref="A12:K12"/>
    <mergeCell ref="A13:K13"/>
    <mergeCell ref="A14:I14"/>
    <mergeCell ref="B15:I15"/>
    <mergeCell ref="B16:I16"/>
    <mergeCell ref="A17:I17"/>
    <mergeCell ref="A18:K18"/>
    <mergeCell ref="A19:I19"/>
    <mergeCell ref="B20:I20"/>
    <mergeCell ref="B21:I21"/>
    <mergeCell ref="B23:I23"/>
    <mergeCell ref="B24:I24"/>
    <mergeCell ref="B25:I25"/>
    <mergeCell ref="B26:I26"/>
    <mergeCell ref="B27:I27"/>
    <mergeCell ref="A28:I28"/>
    <mergeCell ref="A29:K29"/>
    <mergeCell ref="A30:I30"/>
    <mergeCell ref="C32:D32"/>
    <mergeCell ref="G32:H32"/>
    <mergeCell ref="B33:I33"/>
    <mergeCell ref="B34:I34"/>
    <mergeCell ref="B35:I35"/>
    <mergeCell ref="A36:J36"/>
    <mergeCell ref="A37:K37"/>
    <mergeCell ref="A38:K38"/>
    <mergeCell ref="A39:J39"/>
    <mergeCell ref="B40:J40"/>
    <mergeCell ref="B41:J41"/>
    <mergeCell ref="B42:J42"/>
    <mergeCell ref="A43:J43"/>
    <mergeCell ref="A44:K44"/>
    <mergeCell ref="A45:K45"/>
    <mergeCell ref="B46:J46"/>
    <mergeCell ref="B47:I47"/>
    <mergeCell ref="B48:I48"/>
    <mergeCell ref="B49:I49"/>
    <mergeCell ref="B50:I50"/>
    <mergeCell ref="C51:G51"/>
    <mergeCell ref="A52:I52"/>
    <mergeCell ref="A53:I53"/>
    <mergeCell ref="A54:K54"/>
    <mergeCell ref="A55:K55"/>
    <mergeCell ref="A56:I56"/>
    <mergeCell ref="B57:I57"/>
    <mergeCell ref="G58:H58"/>
    <mergeCell ref="G59:H59"/>
    <mergeCell ref="A60:J60"/>
    <mergeCell ref="A61:K61"/>
    <mergeCell ref="A62:K62"/>
    <mergeCell ref="B63:I63"/>
    <mergeCell ref="B64:I64"/>
    <mergeCell ref="C65:E65"/>
    <mergeCell ref="H65:I65"/>
    <mergeCell ref="C66:E66"/>
    <mergeCell ref="H66:I66"/>
    <mergeCell ref="C67:E67"/>
    <mergeCell ref="H67:I67"/>
    <mergeCell ref="C68:E68"/>
    <mergeCell ref="H68:I68"/>
    <mergeCell ref="C69:E69"/>
    <mergeCell ref="H69:I69"/>
    <mergeCell ref="C70:E70"/>
    <mergeCell ref="H70:I70"/>
    <mergeCell ref="A71:I71"/>
    <mergeCell ref="A72:K72"/>
    <mergeCell ref="A73:K73"/>
    <mergeCell ref="B74:I74"/>
    <mergeCell ref="B75:I75"/>
    <mergeCell ref="B76:I76"/>
    <mergeCell ref="B77:I77"/>
    <mergeCell ref="B78:I78"/>
    <mergeCell ref="B79:I79"/>
    <mergeCell ref="B80:I80"/>
    <mergeCell ref="A81:I81"/>
    <mergeCell ref="B82:K82"/>
    <mergeCell ref="A83:K83"/>
    <mergeCell ref="A84:J84"/>
    <mergeCell ref="B85:J85"/>
    <mergeCell ref="B86:J86"/>
    <mergeCell ref="B87:J87"/>
    <mergeCell ref="B88:J88"/>
    <mergeCell ref="B89:J89"/>
    <mergeCell ref="B90:J90"/>
    <mergeCell ref="B91:J91"/>
    <mergeCell ref="A92:J92"/>
    <mergeCell ref="A93:J93"/>
    <mergeCell ref="B94:I94"/>
    <mergeCell ref="A95:B95"/>
    <mergeCell ref="C95:D95"/>
    <mergeCell ref="E95:F95"/>
    <mergeCell ref="A96:B96"/>
    <mergeCell ref="C96:D96"/>
    <mergeCell ref="E96:F96"/>
    <mergeCell ref="A97:B97"/>
    <mergeCell ref="C97:D97"/>
    <mergeCell ref="E97:F97"/>
    <mergeCell ref="A98:B98"/>
    <mergeCell ref="C98:D98"/>
    <mergeCell ref="E98:F98"/>
    <mergeCell ref="A99:B99"/>
    <mergeCell ref="C99:D99"/>
    <mergeCell ref="E99:F99"/>
    <mergeCell ref="A100:B100"/>
    <mergeCell ref="C100:D100"/>
    <mergeCell ref="E100:F100"/>
    <mergeCell ref="A101:B101"/>
    <mergeCell ref="C101:D101"/>
    <mergeCell ref="E101:F101"/>
    <mergeCell ref="A102:J102"/>
    <mergeCell ref="B104:I104"/>
    <mergeCell ref="A105:K105"/>
    <mergeCell ref="B106:J106"/>
    <mergeCell ref="B107:J107"/>
    <mergeCell ref="B108:J108"/>
    <mergeCell ref="B109:J109"/>
    <mergeCell ref="A110:J110"/>
    <mergeCell ref="A58:A59"/>
    <mergeCell ref="B58:D59"/>
  </mergeCells>
  <pageMargins left="0.196850393700787" right="0.196850393700787" top="0.196850393700787" bottom="0.196850393700787" header="0.196850393700787" footer="0.196850393700787"/>
  <pageSetup paperSize="9" scale="56" firstPageNumber="0" fitToHeight="3" orientation="portrait" useFirstPageNumber="1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Servente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Ronaldo</cp:lastModifiedBy>
  <dcterms:created xsi:type="dcterms:W3CDTF">2010-12-08T17:56:00Z</dcterms:created>
  <cp:lastPrinted>2020-06-15T15:53:00Z</cp:lastPrinted>
  <dcterms:modified xsi:type="dcterms:W3CDTF">2022-11-30T17:10:32Z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26D7561999D846B8B3E4A7EB7B4BEBB7</vt:lpwstr>
  </property>
  <property fmtid="{D5CDD505-2E9C-101B-9397-08002B2CF9AE}" pid="3" name="KSOProductBuildVer">
    <vt:lpwstr>1046-11.2.0.11417</vt:lpwstr>
  </property>
</Properties>
</file>